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0BA6FFAF-2E85-4E4B-B8BB-162B526406A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chedule" sheetId="1" r:id="rId1"/>
  </sheets>
  <definedNames>
    <definedName name="_xlnm.Print_Area" localSheetId="0">Schedule!$A$1:$R$76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N18" i="1" s="1"/>
  <c r="F18" i="1"/>
  <c r="K40" i="1" l="1"/>
  <c r="Q10" i="1" l="1"/>
  <c r="Q8" i="1"/>
  <c r="R30" i="1" l="1"/>
  <c r="Q9" i="1" l="1"/>
  <c r="R23" i="1"/>
  <c r="R5" i="1" s="1"/>
  <c r="R21" i="1"/>
  <c r="R4" i="1" s="1"/>
  <c r="G8" i="1"/>
  <c r="B35" i="1" s="1"/>
  <c r="J35" i="1" l="1"/>
  <c r="G35" i="1"/>
  <c r="K35" i="1"/>
  <c r="H35" i="1"/>
  <c r="H8" i="1"/>
  <c r="I35" i="1"/>
  <c r="E35" i="1"/>
  <c r="D35" i="1"/>
  <c r="C35" i="1"/>
  <c r="F35" i="1"/>
  <c r="Q4" i="1"/>
  <c r="B26" i="1"/>
  <c r="C26" i="1" s="1"/>
  <c r="D26" i="1" s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E26" i="1" l="1"/>
  <c r="G2" i="1"/>
  <c r="F26" i="1" l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Q6" i="1"/>
  <c r="H6" i="1"/>
  <c r="Q3" i="1" s="1"/>
  <c r="H5" i="1"/>
  <c r="H4" i="1"/>
  <c r="H3" i="1"/>
  <c r="H2" i="1"/>
  <c r="R2" i="1" l="1"/>
  <c r="Q2" i="1"/>
  <c r="R3" i="1"/>
  <c r="G11" i="1"/>
  <c r="H11" i="1" s="1"/>
  <c r="Q54" i="1" l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E44" i="1" l="1"/>
  <c r="I44" i="1"/>
  <c r="M44" i="1"/>
  <c r="F44" i="1"/>
  <c r="J44" i="1"/>
  <c r="N44" i="1"/>
  <c r="Q44" i="1"/>
  <c r="D44" i="1"/>
  <c r="H44" i="1"/>
  <c r="L44" i="1"/>
  <c r="C44" i="1"/>
  <c r="G44" i="1"/>
  <c r="K44" i="1"/>
  <c r="O44" i="1"/>
  <c r="P44" i="1"/>
  <c r="R60" i="1" l="1"/>
  <c r="R59" i="1"/>
  <c r="R58" i="1"/>
  <c r="R57" i="1"/>
  <c r="R56" i="1"/>
  <c r="R55" i="1"/>
  <c r="R53" i="1"/>
  <c r="R52" i="1"/>
  <c r="R51" i="1"/>
  <c r="R50" i="1"/>
  <c r="R49" i="1"/>
  <c r="R48" i="1"/>
  <c r="R47" i="1"/>
  <c r="R46" i="1"/>
  <c r="R24" i="1"/>
  <c r="Q5" i="1"/>
  <c r="R35" i="1"/>
  <c r="B45" i="1" l="1"/>
  <c r="R45" i="1" l="1"/>
  <c r="B54" i="1" l="1"/>
  <c r="B44" i="1" l="1"/>
  <c r="R54" i="1"/>
  <c r="R44" i="1" l="1"/>
  <c r="B61" i="1"/>
  <c r="C61" i="1" l="1"/>
  <c r="D61" i="1" l="1"/>
  <c r="E61" i="1" s="1"/>
  <c r="F61" i="1" s="1"/>
  <c r="G61" i="1" s="1"/>
  <c r="H61" i="1" s="1"/>
  <c r="I61" i="1" s="1"/>
  <c r="J61" i="1" s="1"/>
  <c r="K61" i="1" s="1"/>
  <c r="L61" i="1" s="1"/>
  <c r="M61" i="1" s="1"/>
  <c r="N61" i="1" s="1"/>
  <c r="O61" i="1" s="1"/>
  <c r="P61" i="1" s="1"/>
  <c r="Q61" i="1" s="1"/>
  <c r="R61" i="1" s="1"/>
  <c r="I34" i="1"/>
  <c r="I36" i="1"/>
  <c r="I32" i="1"/>
  <c r="I25" i="1"/>
  <c r="J34" i="1"/>
  <c r="J36" i="1"/>
  <c r="J32" i="1"/>
  <c r="J25" i="1"/>
  <c r="O31" i="1"/>
  <c r="O29" i="1"/>
  <c r="C27" i="1"/>
  <c r="F34" i="1"/>
  <c r="F36" i="1"/>
  <c r="F32" i="1"/>
  <c r="F25" i="1"/>
  <c r="J31" i="1"/>
  <c r="J29" i="1"/>
  <c r="R22" i="1"/>
  <c r="B22" i="1"/>
  <c r="K31" i="1"/>
  <c r="K29" i="1"/>
  <c r="Q34" i="1"/>
  <c r="Q36" i="1"/>
  <c r="H34" i="1"/>
  <c r="H36" i="1"/>
  <c r="H32" i="1"/>
  <c r="H25" i="1"/>
  <c r="F41" i="1"/>
  <c r="F62" i="1"/>
  <c r="R62" i="1"/>
  <c r="Q62" i="1"/>
  <c r="Q27" i="1"/>
  <c r="E27" i="1"/>
  <c r="H12" i="1"/>
  <c r="D31" i="1"/>
  <c r="D29" i="1"/>
  <c r="L25" i="1"/>
  <c r="L32" i="1"/>
  <c r="L36" i="1"/>
  <c r="L34" i="1"/>
  <c r="C34" i="1"/>
  <c r="C36" i="1"/>
  <c r="C20" i="1"/>
  <c r="C25" i="1"/>
  <c r="C32" i="1"/>
  <c r="B62" i="1"/>
  <c r="Q7" i="1"/>
  <c r="E41" i="1"/>
  <c r="D25" i="1"/>
  <c r="D32" i="1"/>
  <c r="D36" i="1"/>
  <c r="D34" i="1"/>
  <c r="Q13" i="1"/>
  <c r="R29" i="1"/>
  <c r="P27" i="1"/>
  <c r="G31" i="1"/>
  <c r="G29" i="1"/>
  <c r="G12" i="1"/>
  <c r="G10" i="1"/>
  <c r="H10" i="1"/>
  <c r="H31" i="1"/>
  <c r="H29" i="1"/>
  <c r="L41" i="1"/>
  <c r="L62" i="1"/>
  <c r="D62" i="1"/>
  <c r="M27" i="1"/>
  <c r="M41" i="1"/>
  <c r="M62" i="1"/>
  <c r="O27" i="1"/>
  <c r="R42" i="1"/>
  <c r="Q42" i="1"/>
  <c r="Q41" i="1"/>
  <c r="E62" i="1"/>
  <c r="Q32" i="1"/>
  <c r="R32" i="1"/>
  <c r="H20" i="1"/>
  <c r="H27" i="1"/>
  <c r="P31" i="1"/>
  <c r="P29" i="1"/>
  <c r="B29" i="1"/>
  <c r="B31" i="1"/>
  <c r="P34" i="1"/>
  <c r="P20" i="1"/>
  <c r="P25" i="1"/>
  <c r="P32" i="1"/>
  <c r="P36" i="1"/>
  <c r="E34" i="1"/>
  <c r="E20" i="1"/>
  <c r="E25" i="1"/>
  <c r="E32" i="1"/>
  <c r="E36" i="1"/>
  <c r="F20" i="1"/>
  <c r="F27" i="1"/>
  <c r="N34" i="1"/>
  <c r="N25" i="1"/>
  <c r="N32" i="1"/>
  <c r="N36" i="1"/>
  <c r="L20" i="1"/>
  <c r="L27" i="1"/>
  <c r="H41" i="1"/>
  <c r="H62" i="1"/>
  <c r="G27" i="1"/>
  <c r="F31" i="1"/>
  <c r="F29" i="1"/>
  <c r="E31" i="1"/>
  <c r="E29" i="1"/>
  <c r="N31" i="1"/>
  <c r="N29" i="1"/>
  <c r="C62" i="1"/>
  <c r="N62" i="1"/>
  <c r="N41" i="1"/>
  <c r="K62" i="1"/>
  <c r="K41" i="1"/>
  <c r="I20" i="1"/>
  <c r="I27" i="1"/>
  <c r="Q20" i="1"/>
  <c r="Q25" i="1"/>
  <c r="R25" i="1"/>
  <c r="G41" i="1"/>
  <c r="G62" i="1"/>
  <c r="Q12" i="1"/>
  <c r="B27" i="1"/>
  <c r="D20" i="1"/>
  <c r="D27" i="1"/>
  <c r="J20" i="1"/>
  <c r="J27" i="1"/>
  <c r="K25" i="1"/>
  <c r="K32" i="1"/>
  <c r="K36" i="1"/>
  <c r="K34" i="1"/>
  <c r="M31" i="1"/>
  <c r="M29" i="1"/>
  <c r="N20" i="1"/>
  <c r="N27" i="1"/>
  <c r="Q11" i="1"/>
  <c r="R34" i="1"/>
  <c r="J62" i="1"/>
  <c r="J41" i="1"/>
  <c r="P62" i="1"/>
  <c r="P42" i="1"/>
  <c r="P41" i="1"/>
  <c r="K20" i="1"/>
  <c r="K27" i="1"/>
  <c r="Q29" i="1"/>
  <c r="Q31" i="1"/>
  <c r="R31" i="1"/>
  <c r="O41" i="1"/>
  <c r="J42" i="1"/>
  <c r="K42" i="1"/>
  <c r="L42" i="1"/>
  <c r="M42" i="1"/>
  <c r="N42" i="1"/>
  <c r="O42" i="1"/>
  <c r="O62" i="1"/>
  <c r="R78" i="1"/>
  <c r="R20" i="1"/>
  <c r="R27" i="1"/>
  <c r="C31" i="1"/>
  <c r="C29" i="1"/>
  <c r="O20" i="1"/>
  <c r="O25" i="1"/>
  <c r="O32" i="1"/>
  <c r="O36" i="1"/>
  <c r="O34" i="1"/>
  <c r="M20" i="1"/>
  <c r="M25" i="1"/>
  <c r="M32" i="1"/>
  <c r="M36" i="1"/>
  <c r="M34" i="1"/>
  <c r="I31" i="1"/>
  <c r="I29" i="1"/>
  <c r="L31" i="1"/>
  <c r="L29" i="1"/>
  <c r="G20" i="1"/>
  <c r="G25" i="1"/>
  <c r="G32" i="1"/>
  <c r="G36" i="1"/>
  <c r="G34" i="1"/>
  <c r="I41" i="1"/>
  <c r="B34" i="1"/>
  <c r="B42" i="1"/>
  <c r="C42" i="1"/>
  <c r="D42" i="1"/>
  <c r="E42" i="1"/>
  <c r="F42" i="1"/>
  <c r="G42" i="1"/>
  <c r="H42" i="1"/>
  <c r="I42" i="1"/>
  <c r="I62" i="1"/>
  <c r="I22" i="1"/>
  <c r="E22" i="1"/>
  <c r="G22" i="1"/>
  <c r="Q22" i="1"/>
  <c r="D22" i="1"/>
  <c r="H22" i="1"/>
  <c r="L22" i="1"/>
  <c r="N22" i="1"/>
  <c r="M22" i="1"/>
  <c r="O22" i="1"/>
  <c r="C22" i="1"/>
  <c r="F22" i="1"/>
  <c r="K22" i="1"/>
  <c r="J22" i="1"/>
  <c r="H9" i="1"/>
  <c r="B20" i="1"/>
  <c r="B25" i="1"/>
  <c r="B32" i="1"/>
  <c r="B36" i="1"/>
  <c r="R36" i="1"/>
  <c r="G9" i="1"/>
  <c r="P22" i="1"/>
</calcChain>
</file>

<file path=xl/sharedStrings.xml><?xml version="1.0" encoding="utf-8"?>
<sst xmlns="http://schemas.openxmlformats.org/spreadsheetml/2006/main" count="116" uniqueCount="94">
  <si>
    <t>[‘000 PLN]</t>
  </si>
  <si>
    <t>n.a.</t>
  </si>
  <si>
    <t>PFR Starter FIZ</t>
  </si>
  <si>
    <t>Exhibit A to Appendix 3 Financial Schedule</t>
  </si>
  <si>
    <t>Instructions on how to complete the table:</t>
  </si>
  <si>
    <t>1. Iterative calculation must be enabled. (File -&gt; Options -&gt; Formulas -&gt; Enable iterative calculation)</t>
  </si>
  <si>
    <t>2. Orange fields should be completed by the Tenderer.</t>
  </si>
  <si>
    <t>3. The formulas must not be changed.</t>
  </si>
  <si>
    <t>4. The table with fields J1:R13 confirms the correct completion of the table in terms of several required rules.</t>
  </si>
  <si>
    <t>5. The table consists of fields A2:R76.</t>
  </si>
  <si>
    <t>Assumptions</t>
  </si>
  <si>
    <t>Declared Capitalisation of the Financial Intermediary, including:</t>
  </si>
  <si>
    <t>Private Investor(s)</t>
  </si>
  <si>
    <t>Key Personnel</t>
  </si>
  <si>
    <t>Other Team members</t>
  </si>
  <si>
    <t xml:space="preserve">   Investment Budget</t>
  </si>
  <si>
    <t>Operational Budget (Management Fee over the Investment Horizon)</t>
  </si>
  <si>
    <t>Management Fee - Fixed Remuneration</t>
  </si>
  <si>
    <t>Management Fee - Variable Remuneration</t>
  </si>
  <si>
    <t>Share</t>
  </si>
  <si>
    <t>Check Table</t>
  </si>
  <si>
    <t>Contributions of Team members, at least 1% of the Declared Capitalisation of the Financial Intermediary</t>
  </si>
  <si>
    <t>Contribution of PFR Starter FIZ, max. 80% of the Declared Capitalisation of the Financial Intermediary</t>
  </si>
  <si>
    <t>Investment expenditure equals 100% of the Investment Budget</t>
  </si>
  <si>
    <t>Follow-on Investments represent not more that 60% of the Investment Budget</t>
  </si>
  <si>
    <t>Investment rate in accordance with Section 15 of the Term Sheet</t>
  </si>
  <si>
    <t>Rolling Limit of 20%</t>
  </si>
  <si>
    <t>Management Fees do not exceed the annual average of 1.5% of the Declared Capitalisation after Eligibility period</t>
  </si>
  <si>
    <t>Annual limits of the fixed Management Fee as per the table in Section 21 of the Term Sheet</t>
  </si>
  <si>
    <t>Annual limits of the variable Management Fee as per the table in Section 21 of the Term Sheet</t>
  </si>
  <si>
    <t>Management Fees do not exceed 20% of the contributions made to the Financial Intermediary in the Eligibility Period</t>
  </si>
  <si>
    <t>Sum of Investment Expenditure and Management Fee = Declared Capitalisation</t>
  </si>
  <si>
    <t>Sum of investment exits (at acquisition price) &lt;= sum of investment entries</t>
  </si>
  <si>
    <t>Investment horizon*</t>
  </si>
  <si>
    <t>Eligibility period</t>
  </si>
  <si>
    <t>Investment period**</t>
  </si>
  <si>
    <t>Period following the Eligibility period</t>
  </si>
  <si>
    <t>Divestment period***</t>
  </si>
  <si>
    <t xml:space="preserve">Investment expenditure </t>
  </si>
  <si>
    <t>Investment expenditure (as % of Investment Budget - in %) in a given year</t>
  </si>
  <si>
    <t xml:space="preserve"> - including Follow-on Investments (as amounts) in a given year</t>
  </si>
  <si>
    <t>- including Follow-on Investments (as % of Investment Budget - in %) in a given year</t>
  </si>
  <si>
    <t>Number of Initial Investments completed in a given year (excluding Follow-on Investments)</t>
  </si>
  <si>
    <t>Value of investment expenditure, cumulative</t>
  </si>
  <si>
    <t>% of invested Investment Budget, cumulative</t>
  </si>
  <si>
    <t>Average investment ticket of Initial Investments in a given year</t>
  </si>
  <si>
    <t>Value of investment exists (at acquisition prices) in a given year</t>
  </si>
  <si>
    <t>Value of investment exits (at acquisition price) as % of Investment Budget in a given year</t>
  </si>
  <si>
    <t>Value of investment exits (at acquisition price), cumulative</t>
  </si>
  <si>
    <t>Net value of investment expenditure, cumulative, i.e. The cumulative value of investment expenditure, reduced by the cumulative value of investment exits (at acquisition price)</t>
  </si>
  <si>
    <t>Management fee revenue****, including:</t>
  </si>
  <si>
    <t xml:space="preserve"> - Fixed remuneration</t>
  </si>
  <si>
    <t xml:space="preserve"> - Variable remuneration</t>
  </si>
  <si>
    <t>Fixed remuneration (% per annum)</t>
  </si>
  <si>
    <t>Max fixed remuneration (% per annum)</t>
  </si>
  <si>
    <t>Variable remuneration (% annually)</t>
  </si>
  <si>
    <t>Max variable remuneration (% per annum)</t>
  </si>
  <si>
    <t>Management fee revenue ****, cumulative</t>
  </si>
  <si>
    <t>Operating costs*****, including:</t>
  </si>
  <si>
    <t>Administrative costs, including:</t>
  </si>
  <si>
    <t xml:space="preserve"> - rent, office operation costs</t>
  </si>
  <si>
    <t xml:space="preserve"> - accounting</t>
  </si>
  <si>
    <t xml:space="preserve"> - business trips/telecommunications</t>
  </si>
  <si>
    <t xml:space="preserve"> - other</t>
  </si>
  <si>
    <t>Investment preparation and implementation costs</t>
  </si>
  <si>
    <t>Investment monitoring and supervision costs</t>
  </si>
  <si>
    <t>Investment exit costs</t>
  </si>
  <si>
    <t>Fund liquidation costs</t>
  </si>
  <si>
    <t>Remuneration (including social security fees and other benefits), including:</t>
  </si>
  <si>
    <t xml:space="preserve"> - Key Personnel</t>
  </si>
  <si>
    <t xml:space="preserve"> - Experts, consultants (if any)</t>
  </si>
  <si>
    <t xml:space="preserve"> - Other Team members</t>
  </si>
  <si>
    <t>Marketing costs</t>
  </si>
  <si>
    <t>Taxes and other levies (e.g. legal transactions tax, notarial fees/stamp duty)</t>
  </si>
  <si>
    <t>Other costs</t>
  </si>
  <si>
    <t>Operating costs, cumulative</t>
  </si>
  <si>
    <t>Coverage of operating costs with a management fee</t>
  </si>
  <si>
    <t xml:space="preserve">** - The Base Investment Period is 4 years and it may be extended by 1 or 2 years, in accordance with Section 18 of the Term-Sheet: Appendix 7 to the Rules, however, for the purposes of the financial schedule, a 4-year Investment Period shall be assumed </t>
  </si>
  <si>
    <t xml:space="preserve">*** - The Base Investment Exit Period is 4 years and it may be extended by 1 or 2 years, in accordance with Section 19 of the Term-Sheet: Appendix 7 to the Rules, however, for the purposes of the financial schedule, a 4-year Investment Exit Period shall be assumed </t>
  </si>
  <si>
    <t>**** - In the Eligibility Period, i.e. until the end of 2023, the share of the management fee in the contributions made to the Financial Intermediary shall amount to a maximum of 20%</t>
  </si>
  <si>
    <t>***** - The operating costs of both the Financial Intermediary and the Managing Entity (understood as an internal management body or an independent, third party entrepreneur, in accordance with items (ii) - (iii) of the Management Entity definition set out in the Rules</t>
  </si>
  <si>
    <t xml:space="preserve">* -The end of the Eligibility Period (i.e. 2023) shall be included in the financial schedule within the investment horizon, in particular during the determination of the management fee after 2023 </t>
  </si>
  <si>
    <t xml:space="preserve">Employment level (by position and role, including indication of the members of Key Personnel, Investment Committee and other members of the Team) </t>
  </si>
  <si>
    <t>Number of position holders</t>
  </si>
  <si>
    <t>Position 1</t>
  </si>
  <si>
    <t>Position 2</t>
  </si>
  <si>
    <t>Position 3</t>
  </si>
  <si>
    <t>Position 4</t>
  </si>
  <si>
    <t>Position 5</t>
  </si>
  <si>
    <t xml:space="preserve">   … (add more position holders if necessary)</t>
  </si>
  <si>
    <t>Total number of employees</t>
  </si>
  <si>
    <t>Total of constributions from PFR Starter FIZ, Private Investors and the Team</t>
  </si>
  <si>
    <t>1st half</t>
  </si>
  <si>
    <t>2nd 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</si>
</sst>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7" tint="0.79995117038483843"/>
        <bgColor theme="2"/>
      </patternFill>
    </fill>
    <fill>
      <patternFill patternType="darkUp">
        <fgColor theme="0"/>
        <bgColor rgb="FFDDDDDD"/>
      </patternFill>
    </fill>
    <fill>
      <patternFill patternType="lightUp">
        <bgColor rgb="FFC00000"/>
      </patternFill>
    </fill>
    <fill>
      <patternFill patternType="lightUp">
        <bgColor rgb="FFFFFFFF"/>
      </patternFill>
    </fill>
    <fill>
      <patternFill patternType="lightUp">
        <bgColor theme="7" tint="0.59999389629810485"/>
      </patternFill>
    </fill>
    <fill>
      <patternFill patternType="lightUp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7" fillId="0" borderId="0" xfId="0" applyFont="1"/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9" fontId="4" fillId="2" borderId="0" xfId="1" applyFont="1" applyFill="1" applyAlignment="1">
      <alignment horizontal="right" vertical="center" wrapText="1"/>
    </xf>
    <xf numFmtId="0" fontId="6" fillId="0" borderId="0" xfId="0" applyFont="1"/>
    <xf numFmtId="0" fontId="10" fillId="0" borderId="0" xfId="0" applyFont="1"/>
    <xf numFmtId="3" fontId="10" fillId="0" borderId="0" xfId="0" applyNumberFormat="1" applyFont="1"/>
    <xf numFmtId="3" fontId="9" fillId="5" borderId="0" xfId="0" applyNumberFormat="1" applyFont="1" applyFill="1"/>
    <xf numFmtId="0" fontId="11" fillId="6" borderId="0" xfId="0" applyFont="1" applyFill="1"/>
    <xf numFmtId="0" fontId="12" fillId="6" borderId="0" xfId="0" applyFont="1" applyFill="1"/>
    <xf numFmtId="0" fontId="13" fillId="0" borderId="0" xfId="0" applyFont="1" applyAlignment="1">
      <alignment horizontal="left" indent="3"/>
    </xf>
    <xf numFmtId="0" fontId="2" fillId="2" borderId="13" xfId="0" applyFont="1" applyFill="1" applyBorder="1" applyAlignment="1">
      <alignment horizontal="left" vertical="center" indent="2"/>
    </xf>
    <xf numFmtId="0" fontId="15" fillId="0" borderId="14" xfId="0" applyFont="1" applyBorder="1"/>
    <xf numFmtId="0" fontId="0" fillId="0" borderId="15" xfId="0" applyBorder="1"/>
    <xf numFmtId="0" fontId="0" fillId="0" borderId="13" xfId="0" applyBorder="1" applyAlignment="1">
      <alignment horizontal="left" indent="1"/>
    </xf>
    <xf numFmtId="0" fontId="0" fillId="0" borderId="5" xfId="0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3" fillId="2" borderId="14" xfId="0" applyFont="1" applyFill="1" applyBorder="1" applyAlignment="1">
      <alignment horizontal="left" vertical="center"/>
    </xf>
    <xf numFmtId="0" fontId="0" fillId="0" borderId="13" xfId="0" applyBorder="1"/>
    <xf numFmtId="0" fontId="2" fillId="2" borderId="7" xfId="0" applyFont="1" applyFill="1" applyBorder="1" applyAlignment="1">
      <alignment horizontal="left" vertical="center" indent="2"/>
    </xf>
    <xf numFmtId="0" fontId="17" fillId="5" borderId="8" xfId="0" applyFont="1" applyFill="1" applyBorder="1" applyAlignment="1">
      <alignment horizontal="left" vertical="top" wrapText="1"/>
    </xf>
    <xf numFmtId="0" fontId="15" fillId="5" borderId="9" xfId="0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9" fillId="6" borderId="2" xfId="0" applyFont="1" applyFill="1" applyBorder="1"/>
    <xf numFmtId="0" fontId="19" fillId="6" borderId="8" xfId="0" applyFont="1" applyFill="1" applyBorder="1"/>
    <xf numFmtId="0" fontId="14" fillId="0" borderId="0" xfId="0" applyFont="1"/>
    <xf numFmtId="3" fontId="18" fillId="0" borderId="0" xfId="0" applyNumberFormat="1" applyFont="1"/>
    <xf numFmtId="0" fontId="2" fillId="0" borderId="13" xfId="0" applyFont="1" applyBorder="1" applyAlignment="1">
      <alignment horizontal="left" vertical="center" indent="1"/>
    </xf>
    <xf numFmtId="0" fontId="21" fillId="0" borderId="0" xfId="0" applyFont="1"/>
    <xf numFmtId="3" fontId="0" fillId="0" borderId="0" xfId="0" applyNumberFormat="1"/>
    <xf numFmtId="3" fontId="0" fillId="0" borderId="8" xfId="0" applyNumberFormat="1" applyBorder="1"/>
    <xf numFmtId="3" fontId="2" fillId="0" borderId="0" xfId="0" applyNumberFormat="1" applyFont="1" applyAlignment="1">
      <alignment vertical="center"/>
    </xf>
    <xf numFmtId="3" fontId="2" fillId="2" borderId="0" xfId="0" applyNumberFormat="1" applyFont="1" applyFill="1" applyAlignment="1">
      <alignment horizontal="right" vertical="center" wrapText="1"/>
    </xf>
    <xf numFmtId="3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164" fontId="3" fillId="0" borderId="0" xfId="1" applyNumberFormat="1" applyFont="1" applyAlignment="1">
      <alignment vertical="center"/>
    </xf>
    <xf numFmtId="164" fontId="2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indent="1"/>
    </xf>
    <xf numFmtId="164" fontId="4" fillId="2" borderId="0" xfId="1" applyNumberFormat="1" applyFont="1" applyFill="1" applyAlignment="1">
      <alignment horizontal="right" vertical="center" wrapText="1"/>
    </xf>
    <xf numFmtId="0" fontId="2" fillId="2" borderId="13" xfId="0" quotePrefix="1" applyFont="1" applyFill="1" applyBorder="1" applyAlignment="1">
      <alignment horizontal="left" vertical="center" indent="2"/>
    </xf>
    <xf numFmtId="0" fontId="2" fillId="2" borderId="13" xfId="0" applyFont="1" applyFill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4"/>
    </xf>
    <xf numFmtId="0" fontId="2" fillId="2" borderId="13" xfId="0" applyFont="1" applyFill="1" applyBorder="1" applyAlignment="1">
      <alignment horizontal="left" vertical="center" indent="4"/>
    </xf>
    <xf numFmtId="0" fontId="6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left" vertical="center" indent="2"/>
    </xf>
    <xf numFmtId="0" fontId="2" fillId="2" borderId="5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left" vertical="center"/>
    </xf>
    <xf numFmtId="3" fontId="2" fillId="2" borderId="4" xfId="0" applyNumberFormat="1" applyFont="1" applyFill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6" borderId="0" xfId="0" applyNumberFormat="1" applyFont="1" applyFill="1" applyAlignment="1">
      <alignment vertical="center"/>
    </xf>
    <xf numFmtId="164" fontId="2" fillId="6" borderId="0" xfId="1" applyNumberFormat="1" applyFont="1" applyFill="1" applyAlignment="1">
      <alignment vertical="center"/>
    </xf>
    <xf numFmtId="0" fontId="6" fillId="3" borderId="25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vertical="center"/>
    </xf>
    <xf numFmtId="3" fontId="3" fillId="2" borderId="23" xfId="0" applyNumberFormat="1" applyFont="1" applyFill="1" applyBorder="1" applyAlignment="1">
      <alignment vertical="center"/>
    </xf>
    <xf numFmtId="3" fontId="2" fillId="2" borderId="20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vertical="center"/>
    </xf>
    <xf numFmtId="3" fontId="3" fillId="2" borderId="26" xfId="0" applyNumberFormat="1" applyFont="1" applyFill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1" fontId="3" fillId="2" borderId="28" xfId="1" applyNumberFormat="1" applyFont="1" applyFill="1" applyBorder="1" applyAlignment="1">
      <alignment horizontal="right" vertical="center" wrapText="1"/>
    </xf>
    <xf numFmtId="164" fontId="2" fillId="4" borderId="0" xfId="1" applyNumberFormat="1" applyFont="1" applyFill="1" applyAlignment="1">
      <alignment vertical="center"/>
    </xf>
    <xf numFmtId="0" fontId="17" fillId="0" borderId="14" xfId="0" applyFont="1" applyBorder="1"/>
    <xf numFmtId="0" fontId="21" fillId="0" borderId="15" xfId="0" applyFont="1" applyBorder="1"/>
    <xf numFmtId="3" fontId="17" fillId="0" borderId="15" xfId="0" applyNumberFormat="1" applyFont="1" applyBorder="1"/>
    <xf numFmtId="0" fontId="17" fillId="0" borderId="16" xfId="0" applyFont="1" applyBorder="1" applyAlignment="1">
      <alignment horizontal="right"/>
    </xf>
    <xf numFmtId="0" fontId="17" fillId="0" borderId="13" xfId="0" applyFont="1" applyBorder="1"/>
    <xf numFmtId="3" fontId="17" fillId="0" borderId="0" xfId="0" applyNumberFormat="1" applyFont="1"/>
    <xf numFmtId="0" fontId="17" fillId="0" borderId="5" xfId="0" applyFont="1" applyBorder="1" applyAlignment="1">
      <alignment horizontal="right"/>
    </xf>
    <xf numFmtId="0" fontId="2" fillId="0" borderId="13" xfId="0" quotePrefix="1" applyFont="1" applyBorder="1" applyAlignment="1">
      <alignment horizontal="left" vertical="center" indent="2"/>
    </xf>
    <xf numFmtId="0" fontId="21" fillId="0" borderId="13" xfId="0" applyFont="1" applyBorder="1" applyAlignment="1">
      <alignment horizontal="left" vertical="center" indent="1"/>
    </xf>
    <xf numFmtId="0" fontId="20" fillId="0" borderId="13" xfId="0" applyFont="1" applyBorder="1" applyAlignment="1">
      <alignment horizontal="left" vertical="center" indent="2"/>
    </xf>
    <xf numFmtId="0" fontId="20" fillId="0" borderId="0" xfId="0" applyFont="1" applyAlignment="1">
      <alignment horizontal="left" vertical="center" indent="2"/>
    </xf>
    <xf numFmtId="0" fontId="17" fillId="0" borderId="11" xfId="0" applyFont="1" applyBorder="1" applyAlignment="1">
      <alignment vertical="center" wrapText="1"/>
    </xf>
    <xf numFmtId="0" fontId="22" fillId="6" borderId="1" xfId="0" applyFont="1" applyFill="1" applyBorder="1"/>
    <xf numFmtId="3" fontId="8" fillId="2" borderId="8" xfId="0" applyNumberFormat="1" applyFont="1" applyFill="1" applyBorder="1" applyAlignment="1">
      <alignment vertical="center"/>
    </xf>
    <xf numFmtId="3" fontId="8" fillId="2" borderId="6" xfId="0" applyNumberFormat="1" applyFont="1" applyFill="1" applyBorder="1" applyAlignment="1">
      <alignment horizontal="right" vertical="center" wrapText="1"/>
    </xf>
    <xf numFmtId="0" fontId="0" fillId="0" borderId="27" xfId="0" applyBorder="1"/>
    <xf numFmtId="3" fontId="3" fillId="2" borderId="27" xfId="0" applyNumberFormat="1" applyFont="1" applyFill="1" applyBorder="1" applyAlignment="1">
      <alignment vertical="center"/>
    </xf>
    <xf numFmtId="3" fontId="3" fillId="2" borderId="19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 indent="1"/>
    </xf>
    <xf numFmtId="0" fontId="8" fillId="0" borderId="7" xfId="0" applyFont="1" applyBorder="1" applyAlignment="1">
      <alignment horizontal="left" vertical="center"/>
    </xf>
    <xf numFmtId="164" fontId="21" fillId="0" borderId="16" xfId="0" applyNumberFormat="1" applyFont="1" applyBorder="1"/>
    <xf numFmtId="164" fontId="21" fillId="0" borderId="5" xfId="0" applyNumberFormat="1" applyFont="1" applyBorder="1"/>
    <xf numFmtId="164" fontId="14" fillId="0" borderId="5" xfId="0" applyNumberFormat="1" applyFont="1" applyBorder="1"/>
    <xf numFmtId="164" fontId="14" fillId="0" borderId="5" xfId="0" applyNumberFormat="1" applyFont="1" applyBorder="1" applyAlignment="1">
      <alignment horizontal="right"/>
    </xf>
    <xf numFmtId="3" fontId="0" fillId="4" borderId="0" xfId="0" applyNumberFormat="1" applyFill="1"/>
    <xf numFmtId="3" fontId="0" fillId="4" borderId="8" xfId="0" applyNumberFormat="1" applyFill="1" applyBorder="1"/>
    <xf numFmtId="3" fontId="15" fillId="0" borderId="15" xfId="0" applyNumberFormat="1" applyFont="1" applyBorder="1"/>
    <xf numFmtId="164" fontId="2" fillId="2" borderId="0" xfId="1" applyNumberFormat="1" applyFont="1" applyFill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164" fontId="2" fillId="2" borderId="4" xfId="1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indent="1"/>
    </xf>
    <xf numFmtId="3" fontId="2" fillId="2" borderId="9" xfId="0" applyNumberFormat="1" applyFont="1" applyFill="1" applyBorder="1" applyAlignment="1">
      <alignment vertical="center"/>
    </xf>
    <xf numFmtId="0" fontId="18" fillId="5" borderId="8" xfId="0" applyFont="1" applyFill="1" applyBorder="1" applyAlignment="1">
      <alignment vertical="top" wrapText="1"/>
    </xf>
    <xf numFmtId="164" fontId="14" fillId="0" borderId="9" xfId="0" applyNumberFormat="1" applyFont="1" applyBorder="1" applyAlignment="1">
      <alignment vertical="center"/>
    </xf>
    <xf numFmtId="0" fontId="15" fillId="0" borderId="13" xfId="0" applyFont="1" applyBorder="1"/>
    <xf numFmtId="164" fontId="0" fillId="0" borderId="5" xfId="0" applyNumberFormat="1" applyBorder="1"/>
    <xf numFmtId="0" fontId="17" fillId="5" borderId="7" xfId="0" applyFont="1" applyFill="1" applyBorder="1" applyAlignment="1">
      <alignment vertical="top"/>
    </xf>
    <xf numFmtId="0" fontId="19" fillId="6" borderId="3" xfId="0" applyFont="1" applyFill="1" applyBorder="1"/>
    <xf numFmtId="0" fontId="16" fillId="6" borderId="1" xfId="0" applyFont="1" applyFill="1" applyBorder="1"/>
    <xf numFmtId="0" fontId="12" fillId="6" borderId="2" xfId="0" applyFont="1" applyFill="1" applyBorder="1"/>
    <xf numFmtId="0" fontId="0" fillId="6" borderId="2" xfId="0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right"/>
    </xf>
    <xf numFmtId="164" fontId="2" fillId="2" borderId="5" xfId="1" applyNumberFormat="1" applyFont="1" applyFill="1" applyBorder="1" applyAlignment="1">
      <alignment horizontal="right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/>
    </xf>
    <xf numFmtId="164" fontId="2" fillId="4" borderId="5" xfId="1" applyNumberFormat="1" applyFont="1" applyFill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2" borderId="16" xfId="0" applyNumberFormat="1" applyFont="1" applyFill="1" applyBorder="1" applyAlignment="1">
      <alignment horizontal="right" vertical="center" wrapText="1"/>
    </xf>
    <xf numFmtId="164" fontId="0" fillId="0" borderId="16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0" fontId="2" fillId="6" borderId="0" xfId="0" applyFont="1" applyFill="1" applyAlignment="1">
      <alignment vertical="center"/>
    </xf>
    <xf numFmtId="0" fontId="2" fillId="6" borderId="5" xfId="0" applyFont="1" applyFill="1" applyBorder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164" fontId="2" fillId="0" borderId="0" xfId="1" applyNumberFormat="1" applyFont="1" applyAlignment="1">
      <alignment vertical="center"/>
    </xf>
    <xf numFmtId="0" fontId="3" fillId="2" borderId="30" xfId="0" applyFont="1" applyFill="1" applyBorder="1" applyAlignment="1">
      <alignment horizontal="left" vertical="center" indent="2"/>
    </xf>
    <xf numFmtId="164" fontId="3" fillId="0" borderId="29" xfId="1" applyNumberFormat="1" applyFont="1" applyBorder="1" applyAlignment="1">
      <alignment vertical="center"/>
    </xf>
    <xf numFmtId="164" fontId="3" fillId="0" borderId="31" xfId="1" applyNumberFormat="1" applyFont="1" applyBorder="1" applyAlignment="1">
      <alignment vertical="center"/>
    </xf>
    <xf numFmtId="164" fontId="2" fillId="7" borderId="0" xfId="1" applyNumberFormat="1" applyFont="1" applyFill="1" applyAlignment="1">
      <alignment vertical="center"/>
    </xf>
    <xf numFmtId="3" fontId="2" fillId="8" borderId="0" xfId="0" applyNumberFormat="1" applyFont="1" applyFill="1" applyAlignment="1">
      <alignment vertical="center"/>
    </xf>
    <xf numFmtId="0" fontId="5" fillId="3" borderId="32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5" fillId="9" borderId="32" xfId="0" applyFont="1" applyFill="1" applyBorder="1" applyAlignment="1">
      <alignment horizontal="center"/>
    </xf>
    <xf numFmtId="0" fontId="5" fillId="9" borderId="32" xfId="0" applyFont="1" applyFill="1" applyBorder="1" applyAlignment="1">
      <alignment horizontal="center"/>
    </xf>
    <xf numFmtId="3" fontId="3" fillId="10" borderId="26" xfId="0" applyNumberFormat="1" applyFont="1" applyFill="1" applyBorder="1" applyAlignment="1">
      <alignment vertical="center"/>
    </xf>
    <xf numFmtId="164" fontId="2" fillId="11" borderId="0" xfId="1" applyNumberFormat="1" applyFont="1" applyFill="1" applyAlignment="1">
      <alignment vertical="center"/>
    </xf>
    <xf numFmtId="3" fontId="2" fillId="12" borderId="0" xfId="0" applyNumberFormat="1" applyFont="1" applyFill="1" applyAlignment="1">
      <alignment vertical="center"/>
    </xf>
    <xf numFmtId="3" fontId="2" fillId="11" borderId="0" xfId="0" applyNumberFormat="1" applyFont="1" applyFill="1" applyAlignment="1">
      <alignment vertical="center"/>
    </xf>
    <xf numFmtId="3" fontId="2" fillId="10" borderId="0" xfId="0" applyNumberFormat="1" applyFont="1" applyFill="1" applyAlignment="1">
      <alignment vertical="center"/>
    </xf>
    <xf numFmtId="164" fontId="2" fillId="10" borderId="0" xfId="1" applyNumberFormat="1" applyFont="1" applyFill="1" applyAlignment="1">
      <alignment vertical="center"/>
    </xf>
    <xf numFmtId="3" fontId="2" fillId="10" borderId="8" xfId="0" applyNumberFormat="1" applyFont="1" applyFill="1" applyBorder="1" applyAlignment="1">
      <alignment vertical="center"/>
    </xf>
    <xf numFmtId="0" fontId="4" fillId="10" borderId="0" xfId="0" applyFont="1" applyFill="1" applyAlignment="1">
      <alignment horizontal="left" vertical="center" indent="1"/>
    </xf>
    <xf numFmtId="3" fontId="3" fillId="12" borderId="26" xfId="0" applyNumberFormat="1" applyFont="1" applyFill="1" applyBorder="1" applyAlignment="1">
      <alignment vertical="center"/>
    </xf>
    <xf numFmtId="3" fontId="3" fillId="10" borderId="23" xfId="0" applyNumberFormat="1" applyFont="1" applyFill="1" applyBorder="1" applyAlignment="1">
      <alignment vertical="center"/>
    </xf>
    <xf numFmtId="164" fontId="3" fillId="12" borderId="0" xfId="1" applyNumberFormat="1" applyFont="1" applyFill="1" applyAlignment="1">
      <alignment vertical="center"/>
    </xf>
    <xf numFmtId="164" fontId="3" fillId="12" borderId="29" xfId="1" applyNumberFormat="1" applyFont="1" applyFill="1" applyBorder="1" applyAlignment="1">
      <alignment vertical="center"/>
    </xf>
    <xf numFmtId="164" fontId="2" fillId="12" borderId="0" xfId="1" applyNumberFormat="1" applyFont="1" applyFill="1" applyAlignment="1">
      <alignment vertical="center"/>
    </xf>
    <xf numFmtId="3" fontId="3" fillId="10" borderId="27" xfId="0" applyNumberFormat="1" applyFont="1" applyFill="1" applyBorder="1" applyAlignment="1">
      <alignment vertical="center"/>
    </xf>
    <xf numFmtId="3" fontId="8" fillId="10" borderId="8" xfId="0" applyNumberFormat="1" applyFont="1" applyFill="1" applyBorder="1" applyAlignment="1">
      <alignment vertical="center"/>
    </xf>
    <xf numFmtId="3" fontId="8" fillId="10" borderId="0" xfId="0" applyNumberFormat="1" applyFont="1" applyFill="1" applyAlignment="1">
      <alignment horizontal="right" vertical="center" indent="1"/>
    </xf>
    <xf numFmtId="0" fontId="3" fillId="12" borderId="26" xfId="0" applyFont="1" applyFill="1" applyBorder="1" applyAlignment="1">
      <alignment horizontal="left" vertical="center"/>
    </xf>
    <xf numFmtId="0" fontId="3" fillId="12" borderId="26" xfId="0" applyFont="1" applyFill="1" applyBorder="1" applyAlignment="1">
      <alignment vertical="center"/>
    </xf>
    <xf numFmtId="0" fontId="2" fillId="11" borderId="0" xfId="0" applyFont="1" applyFill="1" applyAlignment="1">
      <alignment vertical="center"/>
    </xf>
    <xf numFmtId="0" fontId="3" fillId="10" borderId="27" xfId="0" applyFont="1" applyFill="1" applyBorder="1" applyAlignment="1">
      <alignment vertical="center"/>
    </xf>
  </cellXfs>
  <cellStyles count="2">
    <cellStyle name="Normalny" xfId="0" builtinId="0"/>
    <cellStyle name="Procentowy" xfId="1" builtinId="5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DDDD"/>
      <color rgb="FFCCFFFF"/>
      <color rgb="FFFFCCCC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"/>
  <sheetViews>
    <sheetView showGridLines="0" tabSelected="1" view="pageBreakPreview" zoomScale="85" zoomScaleNormal="90" zoomScaleSheetLayoutView="85" workbookViewId="0"/>
  </sheetViews>
  <sheetFormatPr defaultRowHeight="14.4" x14ac:dyDescent="0.3"/>
  <cols>
    <col min="1" max="1" width="106.109375" customWidth="1"/>
    <col min="2" max="18" width="14.6640625" customWidth="1"/>
  </cols>
  <sheetData>
    <row r="1" spans="1:18" ht="16.2" thickBot="1" x14ac:dyDescent="0.35">
      <c r="A1" s="9" t="s">
        <v>3</v>
      </c>
      <c r="B1" s="115" t="s">
        <v>10</v>
      </c>
      <c r="C1" s="116"/>
      <c r="D1" s="116"/>
      <c r="E1" s="116"/>
      <c r="F1" s="116"/>
      <c r="G1" s="117" t="s">
        <v>0</v>
      </c>
      <c r="H1" s="118" t="s">
        <v>19</v>
      </c>
      <c r="I1" s="10"/>
      <c r="J1" s="89" t="s">
        <v>20</v>
      </c>
      <c r="K1" s="25"/>
      <c r="L1" s="25"/>
      <c r="M1" s="25"/>
      <c r="N1" s="25"/>
      <c r="O1" s="25"/>
      <c r="P1" s="25"/>
      <c r="Q1" s="114"/>
      <c r="R1" s="26"/>
    </row>
    <row r="2" spans="1:18" x14ac:dyDescent="0.3">
      <c r="A2" s="1" t="s">
        <v>4</v>
      </c>
      <c r="B2" s="13" t="s">
        <v>11</v>
      </c>
      <c r="C2" s="14"/>
      <c r="D2" s="14"/>
      <c r="E2" s="14"/>
      <c r="F2" s="14"/>
      <c r="G2" s="103">
        <f>SUM(G3:G6)</f>
        <v>0</v>
      </c>
      <c r="H2" s="128" t="str">
        <f>IFERROR(G2/$G$2,"-")</f>
        <v>-</v>
      </c>
      <c r="J2" s="77" t="s">
        <v>21</v>
      </c>
      <c r="K2" s="78"/>
      <c r="L2" s="78"/>
      <c r="M2" s="78"/>
      <c r="N2" s="78"/>
      <c r="O2" s="78"/>
      <c r="P2" s="79"/>
      <c r="Q2" s="80" t="str">
        <f>IFERROR((H5+H4)&gt;=0.01," ")</f>
        <v xml:space="preserve"> </v>
      </c>
      <c r="R2" s="97" t="str">
        <f>IFERROR((H5+H4)," ")</f>
        <v xml:space="preserve"> </v>
      </c>
    </row>
    <row r="3" spans="1:18" x14ac:dyDescent="0.3">
      <c r="A3" t="s">
        <v>5</v>
      </c>
      <c r="B3" s="15" t="s">
        <v>12</v>
      </c>
      <c r="G3" s="101"/>
      <c r="H3" s="129" t="str">
        <f t="shared" ref="H3:H6" si="0">IFERROR(G3/$G$2,"-")</f>
        <v>-</v>
      </c>
      <c r="J3" s="111" t="s">
        <v>22</v>
      </c>
      <c r="Q3" s="83" t="b">
        <f>H6&lt;=0.8</f>
        <v>0</v>
      </c>
      <c r="R3" s="112" t="str">
        <f>H6</f>
        <v>-</v>
      </c>
    </row>
    <row r="4" spans="1:18" x14ac:dyDescent="0.3">
      <c r="A4" s="30" t="s">
        <v>6</v>
      </c>
      <c r="B4" s="15" t="s">
        <v>13</v>
      </c>
      <c r="G4" s="101"/>
      <c r="H4" s="129" t="str">
        <f t="shared" si="0"/>
        <v>-</v>
      </c>
      <c r="J4" s="81" t="s">
        <v>23</v>
      </c>
      <c r="K4" s="30"/>
      <c r="L4" s="30"/>
      <c r="M4" s="30"/>
      <c r="N4" s="30"/>
      <c r="O4" s="30"/>
      <c r="P4" s="82"/>
      <c r="Q4" s="83" t="b">
        <f>R21=1</f>
        <v>0</v>
      </c>
      <c r="R4" s="98">
        <f>R21</f>
        <v>0</v>
      </c>
    </row>
    <row r="5" spans="1:18" x14ac:dyDescent="0.3">
      <c r="A5" t="s">
        <v>7</v>
      </c>
      <c r="B5" s="15" t="s">
        <v>14</v>
      </c>
      <c r="G5" s="101"/>
      <c r="H5" s="129" t="str">
        <f t="shared" si="0"/>
        <v>-</v>
      </c>
      <c r="J5" s="81" t="s">
        <v>24</v>
      </c>
      <c r="K5" s="30"/>
      <c r="L5" s="30"/>
      <c r="M5" s="30"/>
      <c r="N5" s="30"/>
      <c r="O5" s="30"/>
      <c r="P5" s="82"/>
      <c r="Q5" s="83" t="b">
        <f>R5&lt;=0.6</f>
        <v>1</v>
      </c>
      <c r="R5" s="98">
        <f>R23</f>
        <v>0</v>
      </c>
    </row>
    <row r="6" spans="1:18" ht="15" thickBot="1" x14ac:dyDescent="0.35">
      <c r="A6" t="s">
        <v>8</v>
      </c>
      <c r="B6" s="17" t="s">
        <v>2</v>
      </c>
      <c r="C6" s="18"/>
      <c r="D6" s="18"/>
      <c r="E6" s="18"/>
      <c r="F6" s="18"/>
      <c r="G6" s="102"/>
      <c r="H6" s="130" t="str">
        <f t="shared" si="0"/>
        <v>-</v>
      </c>
      <c r="J6" s="81" t="s">
        <v>25</v>
      </c>
      <c r="K6" s="30"/>
      <c r="L6" s="30"/>
      <c r="M6" s="30"/>
      <c r="N6" s="30"/>
      <c r="O6" s="30"/>
      <c r="P6" s="82"/>
      <c r="Q6" s="83" t="b">
        <f>AND($E$26&gt;=0.25,$G$26&gt;=0.4,$I$26&gt;=0.6)</f>
        <v>0</v>
      </c>
      <c r="R6" s="99"/>
    </row>
    <row r="7" spans="1:18" ht="15" thickBot="1" x14ac:dyDescent="0.35">
      <c r="A7" s="30" t="s">
        <v>9</v>
      </c>
      <c r="J7" s="81" t="s">
        <v>26</v>
      </c>
      <c r="K7" s="30"/>
      <c r="L7" s="30"/>
      <c r="M7" s="30"/>
      <c r="N7" s="30"/>
      <c r="O7" s="30"/>
      <c r="P7" s="82"/>
      <c r="Q7" s="83" t="str">
        <f ca="1">IF(OR(E41&gt;=0.2,F41&gt;=0.2,G41&gt;=0.2,H41&gt;=0.2,I41&gt;=0.2),"FAŁSZ","PRAWDA")</f>
        <v>PRAWDA</v>
      </c>
      <c r="R7" s="99"/>
    </row>
    <row r="8" spans="1:18" x14ac:dyDescent="0.3">
      <c r="B8" s="19" t="s">
        <v>11</v>
      </c>
      <c r="C8" s="14"/>
      <c r="D8" s="14"/>
      <c r="E8" s="14"/>
      <c r="F8" s="14"/>
      <c r="G8" s="103">
        <f>SUM(G3:G6)</f>
        <v>0</v>
      </c>
      <c r="H8" s="128" t="str">
        <f>IFERROR(G8/$G$8,"-")</f>
        <v>-</v>
      </c>
      <c r="J8" s="81" t="s">
        <v>27</v>
      </c>
      <c r="K8" s="30"/>
      <c r="L8" s="30"/>
      <c r="M8" s="30"/>
      <c r="N8" s="30"/>
      <c r="O8" s="30"/>
      <c r="P8" s="82"/>
      <c r="Q8" s="83" t="b">
        <f>MAX(L39:Q39)&lt;=0.015</f>
        <v>1</v>
      </c>
      <c r="R8" s="99"/>
    </row>
    <row r="9" spans="1:18" x14ac:dyDescent="0.3">
      <c r="B9" s="20" t="s">
        <v>15</v>
      </c>
      <c r="G9" s="31">
        <f ca="1">IFERROR(IFERROR((G8-R35-R36),"-"),"-")</f>
        <v>0</v>
      </c>
      <c r="H9" s="129" t="str">
        <f t="shared" ref="H9:H12" ca="1" si="1">IFERROR(G9/$G$8,"-")</f>
        <v>-</v>
      </c>
      <c r="J9" s="81" t="s">
        <v>28</v>
      </c>
      <c r="K9" s="30"/>
      <c r="L9" s="30"/>
      <c r="M9" s="30"/>
      <c r="N9" s="30"/>
      <c r="O9" s="30"/>
      <c r="P9" s="82"/>
      <c r="Q9" s="83" t="b">
        <f>AND(B37&lt;=B38,C37&lt;=C38,D37&lt;=D38,E37&lt;=E38,F37&lt;=F38,G37&lt;=G38,H37&lt;=H38,I37&lt;=I38)</f>
        <v>1</v>
      </c>
      <c r="R9" s="99"/>
    </row>
    <row r="10" spans="1:18" x14ac:dyDescent="0.3">
      <c r="B10" s="15" t="s">
        <v>16</v>
      </c>
      <c r="G10" s="31">
        <f ca="1">SUM(G11:G12)</f>
        <v>0</v>
      </c>
      <c r="H10" s="129" t="str">
        <f t="shared" ca="1" si="1"/>
        <v>-</v>
      </c>
      <c r="J10" s="81" t="s">
        <v>29</v>
      </c>
      <c r="K10" s="27"/>
      <c r="L10" s="27"/>
      <c r="M10" s="27"/>
      <c r="N10" s="27"/>
      <c r="O10" s="27"/>
      <c r="P10" s="28"/>
      <c r="Q10" s="83" t="b">
        <f>AND(D39&lt;=D40,E39&lt;=E40,F39&lt;=F40,G39&lt;=G40,H39&lt;=H40,I39&lt;=I40,J39&lt;=J40,K39&lt;=K40)</f>
        <v>1</v>
      </c>
      <c r="R10" s="99"/>
    </row>
    <row r="11" spans="1:18" x14ac:dyDescent="0.3">
      <c r="B11" s="12" t="s">
        <v>17</v>
      </c>
      <c r="G11" s="31">
        <f>SUM(B35:Q35)</f>
        <v>0</v>
      </c>
      <c r="H11" s="129" t="str">
        <f t="shared" si="1"/>
        <v>-</v>
      </c>
      <c r="J11" s="81" t="s">
        <v>30</v>
      </c>
      <c r="K11" s="30"/>
      <c r="L11" s="30"/>
      <c r="M11" s="30"/>
      <c r="N11" s="30"/>
      <c r="O11" s="30"/>
      <c r="P11" s="82"/>
      <c r="Q11" s="83" t="e">
        <f ca="1">(SUM($B$34:$K$34)/(SUM(B20:M20)+SUM(B34:K34)))&lt;=0.2</f>
        <v>#DIV/0!</v>
      </c>
      <c r="R11" s="100"/>
    </row>
    <row r="12" spans="1:18" ht="15" thickBot="1" x14ac:dyDescent="0.35">
      <c r="B12" s="21" t="s">
        <v>18</v>
      </c>
      <c r="C12" s="18"/>
      <c r="D12" s="18"/>
      <c r="E12" s="18"/>
      <c r="F12" s="18"/>
      <c r="G12" s="32">
        <f ca="1">SUM(B36:Q36)</f>
        <v>0</v>
      </c>
      <c r="H12" s="130" t="str">
        <f t="shared" ca="1" si="1"/>
        <v>-</v>
      </c>
      <c r="J12" s="81" t="s">
        <v>31</v>
      </c>
      <c r="Q12" s="83" t="b">
        <f ca="1">ROUND(G8,0)=ROUND(SUM((B20:Q20),(B34:Q34)),0)</f>
        <v>1</v>
      </c>
      <c r="R12" s="16"/>
    </row>
    <row r="13" spans="1:18" ht="15" customHeight="1" thickBot="1" x14ac:dyDescent="0.35">
      <c r="J13" s="113" t="s">
        <v>32</v>
      </c>
      <c r="K13" s="109"/>
      <c r="L13" s="109"/>
      <c r="M13" s="109"/>
      <c r="N13" s="109"/>
      <c r="O13" s="109"/>
      <c r="P13" s="109"/>
      <c r="Q13" s="119" t="b">
        <f ca="1">R29&lt;=R25</f>
        <v>1</v>
      </c>
      <c r="R13" s="110"/>
    </row>
    <row r="14" spans="1:18" ht="15" thickBot="1" x14ac:dyDescent="0.35">
      <c r="J14" s="22"/>
      <c r="K14" s="22"/>
      <c r="L14" s="22"/>
      <c r="M14" s="22"/>
      <c r="N14" s="22"/>
      <c r="O14" s="22"/>
      <c r="P14" s="22"/>
      <c r="Q14" s="23"/>
      <c r="R14" s="24"/>
    </row>
    <row r="15" spans="1:18" ht="15" thickBot="1" x14ac:dyDescent="0.35">
      <c r="B15" s="145" t="s">
        <v>33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7"/>
    </row>
    <row r="16" spans="1:18" ht="15" thickBot="1" x14ac:dyDescent="0.35">
      <c r="B16" s="148" t="s">
        <v>34</v>
      </c>
      <c r="C16" s="149"/>
      <c r="D16" s="149"/>
      <c r="E16" s="149"/>
      <c r="F16" s="149"/>
      <c r="G16" s="149"/>
      <c r="H16" s="149"/>
      <c r="I16" s="149"/>
      <c r="J16" s="150"/>
      <c r="K16" s="151" t="s">
        <v>36</v>
      </c>
      <c r="L16" s="152"/>
      <c r="M16" s="152"/>
      <c r="N16" s="152"/>
      <c r="O16" s="152"/>
      <c r="P16" s="152"/>
      <c r="Q16" s="153"/>
    </row>
    <row r="17" spans="1:18" ht="17.25" customHeight="1" thickBot="1" x14ac:dyDescent="0.35">
      <c r="B17" s="148" t="s">
        <v>35</v>
      </c>
      <c r="C17" s="149"/>
      <c r="D17" s="149"/>
      <c r="E17" s="149"/>
      <c r="F17" s="149"/>
      <c r="G17" s="149"/>
      <c r="H17" s="149"/>
      <c r="I17" s="150"/>
      <c r="J17" s="148" t="s">
        <v>37</v>
      </c>
      <c r="K17" s="149"/>
      <c r="L17" s="149"/>
      <c r="M17" s="149"/>
      <c r="N17" s="149"/>
      <c r="O17" s="149"/>
      <c r="P17" s="149"/>
      <c r="Q17" s="150"/>
    </row>
    <row r="18" spans="1:18" x14ac:dyDescent="0.3">
      <c r="A18" s="51" t="s">
        <v>0</v>
      </c>
      <c r="B18" s="154">
        <v>2020</v>
      </c>
      <c r="C18" s="154"/>
      <c r="D18" s="141">
        <v>2021</v>
      </c>
      <c r="E18" s="141"/>
      <c r="F18" s="141">
        <f>D18+1</f>
        <v>2022</v>
      </c>
      <c r="G18" s="141"/>
      <c r="H18" s="141">
        <v>2023</v>
      </c>
      <c r="I18" s="141"/>
      <c r="J18" s="141">
        <v>2024</v>
      </c>
      <c r="K18" s="141"/>
      <c r="L18" s="142">
        <f>J18+1</f>
        <v>2025</v>
      </c>
      <c r="M18" s="143"/>
      <c r="N18" s="143">
        <f>L18+1</f>
        <v>2026</v>
      </c>
      <c r="O18" s="143"/>
      <c r="P18" s="143">
        <v>2027</v>
      </c>
      <c r="Q18" s="144"/>
      <c r="R18" s="52"/>
    </row>
    <row r="19" spans="1:18" ht="15" thickBot="1" x14ac:dyDescent="0.35">
      <c r="A19" s="60"/>
      <c r="B19" s="155" t="s">
        <v>92</v>
      </c>
      <c r="C19" s="155" t="s">
        <v>93</v>
      </c>
      <c r="D19" s="140" t="s">
        <v>92</v>
      </c>
      <c r="E19" s="140" t="s">
        <v>93</v>
      </c>
      <c r="F19" s="140" t="s">
        <v>92</v>
      </c>
      <c r="G19" s="140" t="s">
        <v>93</v>
      </c>
      <c r="H19" s="140" t="s">
        <v>92</v>
      </c>
      <c r="I19" s="140" t="s">
        <v>93</v>
      </c>
      <c r="J19" s="140" t="s">
        <v>92</v>
      </c>
      <c r="K19" s="140" t="s">
        <v>93</v>
      </c>
      <c r="L19" s="140" t="s">
        <v>92</v>
      </c>
      <c r="M19" s="140" t="s">
        <v>93</v>
      </c>
      <c r="N19" s="140" t="s">
        <v>92</v>
      </c>
      <c r="O19" s="140" t="s">
        <v>93</v>
      </c>
      <c r="P19" s="140" t="s">
        <v>92</v>
      </c>
      <c r="Q19" s="140" t="s">
        <v>93</v>
      </c>
      <c r="R19" s="61"/>
    </row>
    <row r="20" spans="1:18" x14ac:dyDescent="0.3">
      <c r="A20" s="70" t="s">
        <v>38</v>
      </c>
      <c r="B20" s="156">
        <f ca="1">B21*$G$9</f>
        <v>0</v>
      </c>
      <c r="C20" s="156">
        <f t="shared" ref="C20:Q20" ca="1" si="2">C21*$G$9</f>
        <v>0</v>
      </c>
      <c r="D20" s="66">
        <f t="shared" ca="1" si="2"/>
        <v>0</v>
      </c>
      <c r="E20" s="66">
        <f t="shared" ca="1" si="2"/>
        <v>0</v>
      </c>
      <c r="F20" s="66">
        <f t="shared" ca="1" si="2"/>
        <v>0</v>
      </c>
      <c r="G20" s="66">
        <f t="shared" ca="1" si="2"/>
        <v>0</v>
      </c>
      <c r="H20" s="66">
        <f t="shared" ca="1" si="2"/>
        <v>0</v>
      </c>
      <c r="I20" s="66">
        <f t="shared" ca="1" si="2"/>
        <v>0</v>
      </c>
      <c r="J20" s="66">
        <f t="shared" ca="1" si="2"/>
        <v>0</v>
      </c>
      <c r="K20" s="66">
        <f t="shared" ca="1" si="2"/>
        <v>0</v>
      </c>
      <c r="L20" s="66">
        <f t="shared" ca="1" si="2"/>
        <v>0</v>
      </c>
      <c r="M20" s="66">
        <f t="shared" ca="1" si="2"/>
        <v>0</v>
      </c>
      <c r="N20" s="66">
        <f t="shared" ca="1" si="2"/>
        <v>0</v>
      </c>
      <c r="O20" s="66">
        <f t="shared" ca="1" si="2"/>
        <v>0</v>
      </c>
      <c r="P20" s="66">
        <f t="shared" ca="1" si="2"/>
        <v>0</v>
      </c>
      <c r="Q20" s="66">
        <f t="shared" ca="1" si="2"/>
        <v>0</v>
      </c>
      <c r="R20" s="69">
        <f ca="1">SUM(B20:Q20)</f>
        <v>0</v>
      </c>
    </row>
    <row r="21" spans="1:18" x14ac:dyDescent="0.3">
      <c r="A21" s="85" t="s">
        <v>39</v>
      </c>
      <c r="B21" s="157"/>
      <c r="C21" s="157"/>
      <c r="D21" s="76"/>
      <c r="E21" s="76"/>
      <c r="F21" s="76"/>
      <c r="G21" s="76"/>
      <c r="H21" s="76"/>
      <c r="I21" s="76"/>
      <c r="J21" s="138"/>
      <c r="K21" s="59"/>
      <c r="L21" s="59"/>
      <c r="M21" s="59"/>
      <c r="N21" s="59"/>
      <c r="O21" s="59"/>
      <c r="P21" s="59"/>
      <c r="Q21" s="59"/>
      <c r="R21" s="106">
        <f>SUM(B21:Q21)</f>
        <v>0</v>
      </c>
    </row>
    <row r="22" spans="1:18" x14ac:dyDescent="0.3">
      <c r="A22" s="84" t="s">
        <v>40</v>
      </c>
      <c r="B22" s="158">
        <f ca="1">B23*$G$9</f>
        <v>0</v>
      </c>
      <c r="C22" s="158">
        <f t="shared" ref="C22:Q22" ca="1" si="3">C23*$G$9</f>
        <v>0</v>
      </c>
      <c r="D22" s="33">
        <f t="shared" ca="1" si="3"/>
        <v>0</v>
      </c>
      <c r="E22" s="33">
        <f t="shared" ca="1" si="3"/>
        <v>0</v>
      </c>
      <c r="F22" s="33">
        <f t="shared" ca="1" si="3"/>
        <v>0</v>
      </c>
      <c r="G22" s="33">
        <f t="shared" ca="1" si="3"/>
        <v>0</v>
      </c>
      <c r="H22" s="33">
        <f t="shared" ca="1" si="3"/>
        <v>0</v>
      </c>
      <c r="I22" s="33">
        <f t="shared" ca="1" si="3"/>
        <v>0</v>
      </c>
      <c r="J22" s="33">
        <f t="shared" ca="1" si="3"/>
        <v>0</v>
      </c>
      <c r="K22" s="33">
        <f t="shared" ca="1" si="3"/>
        <v>0</v>
      </c>
      <c r="L22" s="33">
        <f t="shared" ca="1" si="3"/>
        <v>0</v>
      </c>
      <c r="M22" s="33">
        <f t="shared" ca="1" si="3"/>
        <v>0</v>
      </c>
      <c r="N22" s="33">
        <f t="shared" ca="1" si="3"/>
        <v>0</v>
      </c>
      <c r="O22" s="33">
        <f t="shared" ca="1" si="3"/>
        <v>0</v>
      </c>
      <c r="P22" s="33">
        <f t="shared" ca="1" si="3"/>
        <v>0</v>
      </c>
      <c r="Q22" s="67">
        <f t="shared" ca="1" si="3"/>
        <v>0</v>
      </c>
      <c r="R22" s="56">
        <f ca="1">SUM(B22:Q22)</f>
        <v>0</v>
      </c>
    </row>
    <row r="23" spans="1:18" x14ac:dyDescent="0.3">
      <c r="A23" s="43" t="s">
        <v>41</v>
      </c>
      <c r="B23" s="157"/>
      <c r="C23" s="157"/>
      <c r="D23" s="76"/>
      <c r="E23" s="76"/>
      <c r="F23" s="76"/>
      <c r="G23" s="76"/>
      <c r="H23" s="76"/>
      <c r="I23" s="76"/>
      <c r="J23" s="138"/>
      <c r="K23" s="59"/>
      <c r="L23" s="59"/>
      <c r="M23" s="59"/>
      <c r="N23" s="59"/>
      <c r="O23" s="59"/>
      <c r="P23" s="59"/>
      <c r="Q23" s="59"/>
      <c r="R23" s="106">
        <f>SUM(B23:Q23)</f>
        <v>0</v>
      </c>
    </row>
    <row r="24" spans="1:18" x14ac:dyDescent="0.3">
      <c r="A24" s="44" t="s">
        <v>42</v>
      </c>
      <c r="B24" s="159"/>
      <c r="C24" s="159"/>
      <c r="D24" s="36"/>
      <c r="E24" s="36"/>
      <c r="F24" s="36"/>
      <c r="G24" s="36"/>
      <c r="H24" s="36"/>
      <c r="I24" s="36"/>
      <c r="J24" s="131"/>
      <c r="K24" s="131"/>
      <c r="L24" s="131"/>
      <c r="M24" s="131"/>
      <c r="N24" s="131"/>
      <c r="O24" s="131"/>
      <c r="P24" s="131"/>
      <c r="Q24" s="132"/>
      <c r="R24" s="56">
        <f>SUM(B24:Q24)</f>
        <v>0</v>
      </c>
    </row>
    <row r="25" spans="1:18" x14ac:dyDescent="0.3">
      <c r="A25" s="29" t="s">
        <v>43</v>
      </c>
      <c r="B25" s="160">
        <f ca="1">B20</f>
        <v>0</v>
      </c>
      <c r="C25" s="160">
        <f t="shared" ref="C25:Q25" ca="1" si="4">C20+B25</f>
        <v>0</v>
      </c>
      <c r="D25" s="37">
        <f t="shared" ca="1" si="4"/>
        <v>0</v>
      </c>
      <c r="E25" s="37">
        <f t="shared" ca="1" si="4"/>
        <v>0</v>
      </c>
      <c r="F25" s="37">
        <f t="shared" ref="F25" ca="1" si="5">F20+E25</f>
        <v>0</v>
      </c>
      <c r="G25" s="37">
        <f t="shared" ref="G25" ca="1" si="6">G20+F25</f>
        <v>0</v>
      </c>
      <c r="H25" s="37">
        <f t="shared" ref="H25" ca="1" si="7">H20+G25</f>
        <v>0</v>
      </c>
      <c r="I25" s="37">
        <f t="shared" ca="1" si="4"/>
        <v>0</v>
      </c>
      <c r="J25" s="37">
        <f t="shared" ca="1" si="4"/>
        <v>0</v>
      </c>
      <c r="K25" s="37">
        <f t="shared" ca="1" si="4"/>
        <v>0</v>
      </c>
      <c r="L25" s="37">
        <f t="shared" ca="1" si="4"/>
        <v>0</v>
      </c>
      <c r="M25" s="37">
        <f t="shared" ca="1" si="4"/>
        <v>0</v>
      </c>
      <c r="N25" s="37">
        <f t="shared" ca="1" si="4"/>
        <v>0</v>
      </c>
      <c r="O25" s="37">
        <f t="shared" ca="1" si="4"/>
        <v>0</v>
      </c>
      <c r="P25" s="37">
        <f t="shared" ca="1" si="4"/>
        <v>0</v>
      </c>
      <c r="Q25" s="68">
        <f t="shared" ca="1" si="4"/>
        <v>0</v>
      </c>
      <c r="R25" s="56">
        <f ca="1">Q25</f>
        <v>0</v>
      </c>
    </row>
    <row r="26" spans="1:18" x14ac:dyDescent="0.3">
      <c r="A26" s="45" t="s">
        <v>44</v>
      </c>
      <c r="B26" s="161">
        <f>B21</f>
        <v>0</v>
      </c>
      <c r="C26" s="161">
        <f>B26+C21</f>
        <v>0</v>
      </c>
      <c r="D26" s="104">
        <f t="shared" ref="D26:Q26" si="8">C26+D21</f>
        <v>0</v>
      </c>
      <c r="E26" s="104">
        <f>D26+E21</f>
        <v>0</v>
      </c>
      <c r="F26" s="104">
        <f t="shared" si="8"/>
        <v>0</v>
      </c>
      <c r="G26" s="104">
        <f t="shared" si="8"/>
        <v>0</v>
      </c>
      <c r="H26" s="104">
        <f t="shared" si="8"/>
        <v>0</v>
      </c>
      <c r="I26" s="104">
        <f t="shared" si="8"/>
        <v>0</v>
      </c>
      <c r="J26" s="104">
        <f t="shared" si="8"/>
        <v>0</v>
      </c>
      <c r="K26" s="104">
        <f t="shared" si="8"/>
        <v>0</v>
      </c>
      <c r="L26" s="104">
        <f t="shared" si="8"/>
        <v>0</v>
      </c>
      <c r="M26" s="104">
        <f t="shared" si="8"/>
        <v>0</v>
      </c>
      <c r="N26" s="104">
        <f t="shared" si="8"/>
        <v>0</v>
      </c>
      <c r="O26" s="104">
        <f t="shared" si="8"/>
        <v>0</v>
      </c>
      <c r="P26" s="104">
        <f t="shared" si="8"/>
        <v>0</v>
      </c>
      <c r="Q26" s="105">
        <f t="shared" si="8"/>
        <v>0</v>
      </c>
      <c r="R26" s="106">
        <f>Q26</f>
        <v>0</v>
      </c>
    </row>
    <row r="27" spans="1:18" ht="15" thickBot="1" x14ac:dyDescent="0.35">
      <c r="A27" s="107" t="s">
        <v>45</v>
      </c>
      <c r="B27" s="162">
        <f ca="1">IFERROR((B20-B22)/B24,0)</f>
        <v>0</v>
      </c>
      <c r="C27" s="162">
        <f t="shared" ref="C27:Q27" ca="1" si="9">IFERROR((C20-C22)/C24,0)</f>
        <v>0</v>
      </c>
      <c r="D27" s="47">
        <f t="shared" ca="1" si="9"/>
        <v>0</v>
      </c>
      <c r="E27" s="47">
        <f t="shared" ca="1" si="9"/>
        <v>0</v>
      </c>
      <c r="F27" s="47">
        <f t="shared" ca="1" si="9"/>
        <v>0</v>
      </c>
      <c r="G27" s="47">
        <f t="shared" ca="1" si="9"/>
        <v>0</v>
      </c>
      <c r="H27" s="47">
        <f t="shared" ca="1" si="9"/>
        <v>0</v>
      </c>
      <c r="I27" s="47">
        <f t="shared" ca="1" si="9"/>
        <v>0</v>
      </c>
      <c r="J27" s="47">
        <f t="shared" ca="1" si="9"/>
        <v>0</v>
      </c>
      <c r="K27" s="47">
        <f t="shared" ca="1" si="9"/>
        <v>0</v>
      </c>
      <c r="L27" s="47">
        <f t="shared" ca="1" si="9"/>
        <v>0</v>
      </c>
      <c r="M27" s="47">
        <f t="shared" ca="1" si="9"/>
        <v>0</v>
      </c>
      <c r="N27" s="47">
        <f t="shared" ca="1" si="9"/>
        <v>0</v>
      </c>
      <c r="O27" s="47">
        <f t="shared" ca="1" si="9"/>
        <v>0</v>
      </c>
      <c r="P27" s="47">
        <f t="shared" ca="1" si="9"/>
        <v>0</v>
      </c>
      <c r="Q27" s="47">
        <f t="shared" ca="1" si="9"/>
        <v>0</v>
      </c>
      <c r="R27" s="57">
        <f ca="1">IFERROR((R20-R22)/R24,0)</f>
        <v>0</v>
      </c>
    </row>
    <row r="28" spans="1:18" ht="15" thickBot="1" x14ac:dyDescent="0.35">
      <c r="A28" s="41"/>
      <c r="B28" s="163"/>
      <c r="C28" s="163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2"/>
    </row>
    <row r="29" spans="1:18" x14ac:dyDescent="0.3">
      <c r="A29" s="123" t="s">
        <v>46</v>
      </c>
      <c r="B29" s="164">
        <f ca="1">B30*$G$9</f>
        <v>0</v>
      </c>
      <c r="C29" s="164">
        <f t="shared" ref="C29:Q29" ca="1" si="10">C30*$G$9</f>
        <v>0</v>
      </c>
      <c r="D29" s="125">
        <f t="shared" ca="1" si="10"/>
        <v>0</v>
      </c>
      <c r="E29" s="125">
        <f t="shared" ca="1" si="10"/>
        <v>0</v>
      </c>
      <c r="F29" s="125">
        <f t="shared" ca="1" si="10"/>
        <v>0</v>
      </c>
      <c r="G29" s="125">
        <f t="shared" ca="1" si="10"/>
        <v>0</v>
      </c>
      <c r="H29" s="125">
        <f t="shared" ca="1" si="10"/>
        <v>0</v>
      </c>
      <c r="I29" s="125">
        <f t="shared" ca="1" si="10"/>
        <v>0</v>
      </c>
      <c r="J29" s="125">
        <f t="shared" ca="1" si="10"/>
        <v>0</v>
      </c>
      <c r="K29" s="125">
        <f t="shared" ca="1" si="10"/>
        <v>0</v>
      </c>
      <c r="L29" s="125">
        <f t="shared" ca="1" si="10"/>
        <v>0</v>
      </c>
      <c r="M29" s="125">
        <f t="shared" ca="1" si="10"/>
        <v>0</v>
      </c>
      <c r="N29" s="125">
        <f t="shared" ca="1" si="10"/>
        <v>0</v>
      </c>
      <c r="O29" s="125">
        <f t="shared" ca="1" si="10"/>
        <v>0</v>
      </c>
      <c r="P29" s="125">
        <f t="shared" ca="1" si="10"/>
        <v>0</v>
      </c>
      <c r="Q29" s="126">
        <f t="shared" ca="1" si="10"/>
        <v>0</v>
      </c>
      <c r="R29" s="127">
        <f ca="1">SUM(B29:Q29)</f>
        <v>0</v>
      </c>
    </row>
    <row r="30" spans="1:18" x14ac:dyDescent="0.3">
      <c r="A30" s="29" t="s">
        <v>47</v>
      </c>
      <c r="B30" s="157"/>
      <c r="C30" s="157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124"/>
      <c r="R30" s="120">
        <f>SUM(B30:Q30)</f>
        <v>0</v>
      </c>
    </row>
    <row r="31" spans="1:18" x14ac:dyDescent="0.3">
      <c r="A31" s="29" t="s">
        <v>48</v>
      </c>
      <c r="B31" s="160">
        <f ca="1">B29</f>
        <v>0</v>
      </c>
      <c r="C31" s="160">
        <f t="shared" ref="C31:Q31" ca="1" si="11">C29+B31</f>
        <v>0</v>
      </c>
      <c r="D31" s="37">
        <f t="shared" ca="1" si="11"/>
        <v>0</v>
      </c>
      <c r="E31" s="37">
        <f t="shared" ca="1" si="11"/>
        <v>0</v>
      </c>
      <c r="F31" s="37">
        <f t="shared" ca="1" si="11"/>
        <v>0</v>
      </c>
      <c r="G31" s="37">
        <f t="shared" ca="1" si="11"/>
        <v>0</v>
      </c>
      <c r="H31" s="37">
        <f t="shared" ca="1" si="11"/>
        <v>0</v>
      </c>
      <c r="I31" s="37">
        <f t="shared" ca="1" si="11"/>
        <v>0</v>
      </c>
      <c r="J31" s="37">
        <f t="shared" ca="1" si="11"/>
        <v>0</v>
      </c>
      <c r="K31" s="37">
        <f t="shared" ca="1" si="11"/>
        <v>0</v>
      </c>
      <c r="L31" s="37">
        <f t="shared" ca="1" si="11"/>
        <v>0</v>
      </c>
      <c r="M31" s="37">
        <f t="shared" ca="1" si="11"/>
        <v>0</v>
      </c>
      <c r="N31" s="37">
        <f t="shared" ca="1" si="11"/>
        <v>0</v>
      </c>
      <c r="O31" s="37">
        <f t="shared" ca="1" si="11"/>
        <v>0</v>
      </c>
      <c r="P31" s="37">
        <f t="shared" ca="1" si="11"/>
        <v>0</v>
      </c>
      <c r="Q31" s="68">
        <f t="shared" ca="1" si="11"/>
        <v>0</v>
      </c>
      <c r="R31" s="121">
        <f ca="1">Q31</f>
        <v>0</v>
      </c>
    </row>
    <row r="32" spans="1:18" ht="29.4" thickBot="1" x14ac:dyDescent="0.35">
      <c r="A32" s="46" t="s">
        <v>49</v>
      </c>
      <c r="B32" s="162">
        <f t="shared" ref="B32:Q32" ca="1" si="12">B25-B31</f>
        <v>0</v>
      </c>
      <c r="C32" s="162">
        <f t="shared" ca="1" si="12"/>
        <v>0</v>
      </c>
      <c r="D32" s="47">
        <f t="shared" ca="1" si="12"/>
        <v>0</v>
      </c>
      <c r="E32" s="47">
        <f t="shared" ca="1" si="12"/>
        <v>0</v>
      </c>
      <c r="F32" s="47">
        <f t="shared" ca="1" si="12"/>
        <v>0</v>
      </c>
      <c r="G32" s="47">
        <f t="shared" ca="1" si="12"/>
        <v>0</v>
      </c>
      <c r="H32" s="47">
        <f t="shared" ca="1" si="12"/>
        <v>0</v>
      </c>
      <c r="I32" s="47">
        <f t="shared" ca="1" si="12"/>
        <v>0</v>
      </c>
      <c r="J32" s="47">
        <f t="shared" ca="1" si="12"/>
        <v>0</v>
      </c>
      <c r="K32" s="47">
        <f t="shared" ca="1" si="12"/>
        <v>0</v>
      </c>
      <c r="L32" s="47">
        <f t="shared" ca="1" si="12"/>
        <v>0</v>
      </c>
      <c r="M32" s="47">
        <f t="shared" ca="1" si="12"/>
        <v>0</v>
      </c>
      <c r="N32" s="47">
        <f t="shared" ca="1" si="12"/>
        <v>0</v>
      </c>
      <c r="O32" s="47">
        <f t="shared" ca="1" si="12"/>
        <v>0</v>
      </c>
      <c r="P32" s="47">
        <f t="shared" ca="1" si="12"/>
        <v>0</v>
      </c>
      <c r="Q32" s="108">
        <f t="shared" ca="1" si="12"/>
        <v>0</v>
      </c>
      <c r="R32" s="122">
        <f ca="1">Q32</f>
        <v>0</v>
      </c>
    </row>
    <row r="33" spans="1:18" x14ac:dyDescent="0.3">
      <c r="A33" s="38"/>
      <c r="B33" s="160"/>
      <c r="C33" s="16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4"/>
    </row>
    <row r="34" spans="1:18" x14ac:dyDescent="0.3">
      <c r="A34" s="62" t="s">
        <v>50</v>
      </c>
      <c r="B34" s="165">
        <f ca="1">SUM(B35:B36)</f>
        <v>0</v>
      </c>
      <c r="C34" s="165">
        <f t="shared" ref="C34:Q34" ca="1" si="13">SUM(C35:C36)</f>
        <v>0</v>
      </c>
      <c r="D34" s="63">
        <f t="shared" ca="1" si="13"/>
        <v>0</v>
      </c>
      <c r="E34" s="63">
        <f t="shared" ca="1" si="13"/>
        <v>0</v>
      </c>
      <c r="F34" s="63">
        <f t="shared" ca="1" si="13"/>
        <v>0</v>
      </c>
      <c r="G34" s="63">
        <f t="shared" ca="1" si="13"/>
        <v>0</v>
      </c>
      <c r="H34" s="63">
        <f t="shared" ca="1" si="13"/>
        <v>0</v>
      </c>
      <c r="I34" s="63">
        <f t="shared" ca="1" si="13"/>
        <v>0</v>
      </c>
      <c r="J34" s="63">
        <f t="shared" ca="1" si="13"/>
        <v>0</v>
      </c>
      <c r="K34" s="63">
        <f t="shared" ca="1" si="13"/>
        <v>0</v>
      </c>
      <c r="L34" s="63">
        <f t="shared" ca="1" si="13"/>
        <v>0</v>
      </c>
      <c r="M34" s="63">
        <f t="shared" ca="1" si="13"/>
        <v>0</v>
      </c>
      <c r="N34" s="63">
        <f t="shared" ca="1" si="13"/>
        <v>0</v>
      </c>
      <c r="O34" s="63">
        <f t="shared" ca="1" si="13"/>
        <v>0</v>
      </c>
      <c r="P34" s="63">
        <f t="shared" ca="1" si="13"/>
        <v>0</v>
      </c>
      <c r="Q34" s="63">
        <f t="shared" ca="1" si="13"/>
        <v>0</v>
      </c>
      <c r="R34" s="64">
        <f ca="1">SUM(B34:Q34)</f>
        <v>0</v>
      </c>
    </row>
    <row r="35" spans="1:18" x14ac:dyDescent="0.3">
      <c r="A35" s="12" t="s">
        <v>51</v>
      </c>
      <c r="B35" s="158">
        <f>B37/2*$G$8</f>
        <v>0</v>
      </c>
      <c r="C35" s="158">
        <f t="shared" ref="C35:K35" si="14">C37/2*$G$8</f>
        <v>0</v>
      </c>
      <c r="D35" s="33">
        <f t="shared" si="14"/>
        <v>0</v>
      </c>
      <c r="E35" s="33">
        <f t="shared" si="14"/>
        <v>0</v>
      </c>
      <c r="F35" s="33">
        <f t="shared" si="14"/>
        <v>0</v>
      </c>
      <c r="G35" s="33">
        <f>G37/2*$G$8</f>
        <v>0</v>
      </c>
      <c r="H35" s="33">
        <f>H37/2*$G$8</f>
        <v>0</v>
      </c>
      <c r="I35" s="33">
        <f t="shared" si="14"/>
        <v>0</v>
      </c>
      <c r="J35" s="139">
        <f t="shared" si="14"/>
        <v>0</v>
      </c>
      <c r="K35" s="58">
        <f t="shared" si="14"/>
        <v>0</v>
      </c>
      <c r="L35" s="58"/>
      <c r="M35" s="58"/>
      <c r="N35" s="58"/>
      <c r="O35" s="58"/>
      <c r="P35" s="58"/>
      <c r="Q35" s="58"/>
      <c r="R35" s="56">
        <f>SUM(B35:Q35)</f>
        <v>0</v>
      </c>
    </row>
    <row r="36" spans="1:18" x14ac:dyDescent="0.3">
      <c r="A36" s="12" t="s">
        <v>52</v>
      </c>
      <c r="B36" s="158">
        <f ca="1">(B39/2)*B32</f>
        <v>0</v>
      </c>
      <c r="C36" s="158">
        <f ca="1">(C39/2)*((C32+B32)/2)</f>
        <v>0</v>
      </c>
      <c r="D36" s="33">
        <f ca="1">(D39/2)*((D32+C32)/2)</f>
        <v>0</v>
      </c>
      <c r="E36" s="33">
        <f t="shared" ref="E36:Q36" ca="1" si="15">(E39/2)*((E32+D32)/2)</f>
        <v>0</v>
      </c>
      <c r="F36" s="33">
        <f t="shared" ca="1" si="15"/>
        <v>0</v>
      </c>
      <c r="G36" s="33">
        <f t="shared" ca="1" si="15"/>
        <v>0</v>
      </c>
      <c r="H36" s="33">
        <f t="shared" ca="1" si="15"/>
        <v>0</v>
      </c>
      <c r="I36" s="33">
        <f t="shared" ca="1" si="15"/>
        <v>0</v>
      </c>
      <c r="J36" s="33">
        <f t="shared" ca="1" si="15"/>
        <v>0</v>
      </c>
      <c r="K36" s="33">
        <f t="shared" ca="1" si="15"/>
        <v>0</v>
      </c>
      <c r="L36" s="33">
        <f t="shared" ca="1" si="15"/>
        <v>0</v>
      </c>
      <c r="M36" s="33">
        <f t="shared" ca="1" si="15"/>
        <v>0</v>
      </c>
      <c r="N36" s="33">
        <f t="shared" ca="1" si="15"/>
        <v>0</v>
      </c>
      <c r="O36" s="33">
        <f t="shared" ca="1" si="15"/>
        <v>0</v>
      </c>
      <c r="P36" s="33">
        <f t="shared" ca="1" si="15"/>
        <v>0</v>
      </c>
      <c r="Q36" s="33">
        <f t="shared" ca="1" si="15"/>
        <v>0</v>
      </c>
      <c r="R36" s="56">
        <f ca="1">SUM(B36:Q36)</f>
        <v>0</v>
      </c>
    </row>
    <row r="37" spans="1:18" x14ac:dyDescent="0.3">
      <c r="A37" s="12" t="s">
        <v>53</v>
      </c>
      <c r="B37" s="157"/>
      <c r="C37" s="157"/>
      <c r="D37" s="76"/>
      <c r="E37" s="76"/>
      <c r="F37" s="76"/>
      <c r="G37" s="76"/>
      <c r="H37" s="76"/>
      <c r="I37" s="76"/>
      <c r="J37" s="138"/>
      <c r="K37" s="58"/>
      <c r="L37" s="58"/>
      <c r="M37" s="58"/>
      <c r="N37" s="58"/>
      <c r="O37" s="58"/>
      <c r="P37" s="58"/>
      <c r="Q37" s="58"/>
      <c r="R37" s="56"/>
    </row>
    <row r="38" spans="1:18" x14ac:dyDescent="0.3">
      <c r="A38" s="48" t="s">
        <v>54</v>
      </c>
      <c r="B38" s="166">
        <v>2.5000000000000001E-2</v>
      </c>
      <c r="C38" s="166">
        <v>2.5000000000000001E-2</v>
      </c>
      <c r="D38" s="39">
        <v>2.3E-2</v>
      </c>
      <c r="E38" s="39">
        <v>0.02</v>
      </c>
      <c r="F38" s="39">
        <v>0.02</v>
      </c>
      <c r="G38" s="39">
        <v>1.7000000000000001E-2</v>
      </c>
      <c r="H38" s="39">
        <v>1.4999999999999999E-2</v>
      </c>
      <c r="I38" s="39">
        <v>1.4999999999999999E-2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56"/>
    </row>
    <row r="39" spans="1:18" x14ac:dyDescent="0.3">
      <c r="A39" s="12" t="s">
        <v>55</v>
      </c>
      <c r="B39" s="157"/>
      <c r="C39" s="157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56"/>
    </row>
    <row r="40" spans="1:18" x14ac:dyDescent="0.3">
      <c r="A40" s="135" t="s">
        <v>56</v>
      </c>
      <c r="B40" s="167">
        <v>2.5000000000000001E-2</v>
      </c>
      <c r="C40" s="167">
        <v>2.5000000000000001E-2</v>
      </c>
      <c r="D40" s="136">
        <v>2.5000000000000001E-2</v>
      </c>
      <c r="E40" s="136">
        <v>2.5000000000000001E-2</v>
      </c>
      <c r="F40" s="136">
        <v>2.5000000000000001E-2</v>
      </c>
      <c r="G40" s="136">
        <v>2.5000000000000001E-2</v>
      </c>
      <c r="H40" s="136">
        <v>2.5000000000000001E-2</v>
      </c>
      <c r="I40" s="136">
        <v>2.5000000000000001E-2</v>
      </c>
      <c r="J40" s="136">
        <v>2.5000000000000001E-2</v>
      </c>
      <c r="K40" s="136">
        <f>L40</f>
        <v>1.4999999999999999E-2</v>
      </c>
      <c r="L40" s="136">
        <v>1.4999999999999999E-2</v>
      </c>
      <c r="M40" s="136">
        <v>1.4999999999999999E-2</v>
      </c>
      <c r="N40" s="136">
        <v>1.4999999999999999E-2</v>
      </c>
      <c r="O40" s="136">
        <v>1.4999999999999999E-2</v>
      </c>
      <c r="P40" s="136">
        <v>1.4999999999999999E-2</v>
      </c>
      <c r="Q40" s="137">
        <v>1.4999999999999999E-2</v>
      </c>
      <c r="R40" s="56"/>
    </row>
    <row r="41" spans="1:18" x14ac:dyDescent="0.3">
      <c r="A41" s="133" t="s">
        <v>26</v>
      </c>
      <c r="B41" s="168"/>
      <c r="C41" s="168"/>
      <c r="D41" s="134"/>
      <c r="E41" s="134">
        <f ca="1">IFERROR(E42/(E42+E25),0)</f>
        <v>0</v>
      </c>
      <c r="F41" s="134">
        <f ca="1">IFERROR(F42/(F42+F25),0)</f>
        <v>0</v>
      </c>
      <c r="G41" s="134">
        <f t="shared" ref="G41:Q41" ca="1" si="16">IFERROR(G42/(G42+G25),0)</f>
        <v>0</v>
      </c>
      <c r="H41" s="134">
        <f t="shared" ca="1" si="16"/>
        <v>0</v>
      </c>
      <c r="I41" s="134">
        <f t="shared" ca="1" si="16"/>
        <v>0</v>
      </c>
      <c r="J41" s="59">
        <f t="shared" ca="1" si="16"/>
        <v>0</v>
      </c>
      <c r="K41" s="59">
        <f t="shared" ca="1" si="16"/>
        <v>0</v>
      </c>
      <c r="L41" s="59">
        <f t="shared" ca="1" si="16"/>
        <v>0</v>
      </c>
      <c r="M41" s="59">
        <f t="shared" ca="1" si="16"/>
        <v>0</v>
      </c>
      <c r="N41" s="59">
        <f t="shared" ca="1" si="16"/>
        <v>0</v>
      </c>
      <c r="O41" s="59">
        <f t="shared" ca="1" si="16"/>
        <v>0</v>
      </c>
      <c r="P41" s="59">
        <f t="shared" ca="1" si="16"/>
        <v>0</v>
      </c>
      <c r="Q41" s="59">
        <f t="shared" ca="1" si="16"/>
        <v>0</v>
      </c>
      <c r="R41" s="56"/>
    </row>
    <row r="42" spans="1:18" x14ac:dyDescent="0.3">
      <c r="A42" s="62" t="s">
        <v>57</v>
      </c>
      <c r="B42" s="165">
        <f ca="1">B34</f>
        <v>0</v>
      </c>
      <c r="C42" s="165">
        <f t="shared" ref="C42:Q42" ca="1" si="17">B42+C34</f>
        <v>0</v>
      </c>
      <c r="D42" s="63">
        <f t="shared" ca="1" si="17"/>
        <v>0</v>
      </c>
      <c r="E42" s="63">
        <f t="shared" ref="E42" ca="1" si="18">D42+E34</f>
        <v>0</v>
      </c>
      <c r="F42" s="63">
        <f t="shared" ref="F42" ca="1" si="19">E42+F34</f>
        <v>0</v>
      </c>
      <c r="G42" s="63">
        <f ca="1">F42+G34</f>
        <v>0</v>
      </c>
      <c r="H42" s="63">
        <f t="shared" ref="H42" ca="1" si="20">G42+H34</f>
        <v>0</v>
      </c>
      <c r="I42" s="63">
        <f t="shared" ref="I42" ca="1" si="21">H42+I34</f>
        <v>0</v>
      </c>
      <c r="J42" s="63">
        <f ca="1">I42+J34</f>
        <v>0</v>
      </c>
      <c r="K42" s="63">
        <f t="shared" ca="1" si="17"/>
        <v>0</v>
      </c>
      <c r="L42" s="63">
        <f t="shared" ca="1" si="17"/>
        <v>0</v>
      </c>
      <c r="M42" s="63">
        <f t="shared" ca="1" si="17"/>
        <v>0</v>
      </c>
      <c r="N42" s="63">
        <f t="shared" ca="1" si="17"/>
        <v>0</v>
      </c>
      <c r="O42" s="63">
        <f t="shared" ca="1" si="17"/>
        <v>0</v>
      </c>
      <c r="P42" s="63">
        <f t="shared" ca="1" si="17"/>
        <v>0</v>
      </c>
      <c r="Q42" s="63">
        <f t="shared" ca="1" si="17"/>
        <v>0</v>
      </c>
      <c r="R42" s="64">
        <f ca="1">Q42</f>
        <v>0</v>
      </c>
    </row>
    <row r="43" spans="1:18" ht="15" thickBot="1" x14ac:dyDescent="0.35">
      <c r="A43" s="41"/>
      <c r="B43" s="163"/>
      <c r="C43" s="163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0"/>
    </row>
    <row r="44" spans="1:18" x14ac:dyDescent="0.3">
      <c r="A44" s="65" t="s">
        <v>58</v>
      </c>
      <c r="B44" s="156">
        <f>SUM(B45,B50:B54,B58:B60)</f>
        <v>0</v>
      </c>
      <c r="C44" s="156">
        <f t="shared" ref="C44:Q44" si="22">SUM(C45,C50:C54,C58:C60)</f>
        <v>0</v>
      </c>
      <c r="D44" s="66">
        <f t="shared" si="22"/>
        <v>0</v>
      </c>
      <c r="E44" s="66">
        <f t="shared" si="22"/>
        <v>0</v>
      </c>
      <c r="F44" s="66">
        <f t="shared" si="22"/>
        <v>0</v>
      </c>
      <c r="G44" s="66">
        <f t="shared" si="22"/>
        <v>0</v>
      </c>
      <c r="H44" s="66">
        <f t="shared" si="22"/>
        <v>0</v>
      </c>
      <c r="I44" s="66">
        <f t="shared" si="22"/>
        <v>0</v>
      </c>
      <c r="J44" s="66">
        <f t="shared" si="22"/>
        <v>0</v>
      </c>
      <c r="K44" s="66">
        <f t="shared" si="22"/>
        <v>0</v>
      </c>
      <c r="L44" s="66">
        <f t="shared" si="22"/>
        <v>0</v>
      </c>
      <c r="M44" s="66">
        <f t="shared" si="22"/>
        <v>0</v>
      </c>
      <c r="N44" s="66">
        <f t="shared" si="22"/>
        <v>0</v>
      </c>
      <c r="O44" s="66">
        <f t="shared" si="22"/>
        <v>0</v>
      </c>
      <c r="P44" s="66">
        <f t="shared" si="22"/>
        <v>0</v>
      </c>
      <c r="Q44" s="66">
        <f t="shared" si="22"/>
        <v>0</v>
      </c>
      <c r="R44" s="69">
        <f t="shared" ref="R44:R60" si="23">SUM(B44:Q44)</f>
        <v>0</v>
      </c>
    </row>
    <row r="45" spans="1:18" x14ac:dyDescent="0.3">
      <c r="A45" s="12" t="s">
        <v>59</v>
      </c>
      <c r="B45" s="158">
        <f>SUM(B46:B49)</f>
        <v>0</v>
      </c>
      <c r="C45" s="158">
        <f t="shared" ref="C45:Q45" si="24">SUM(C46:C49)</f>
        <v>0</v>
      </c>
      <c r="D45" s="33">
        <f t="shared" si="24"/>
        <v>0</v>
      </c>
      <c r="E45" s="33">
        <f t="shared" si="24"/>
        <v>0</v>
      </c>
      <c r="F45" s="33">
        <f t="shared" si="24"/>
        <v>0</v>
      </c>
      <c r="G45" s="33">
        <f t="shared" si="24"/>
        <v>0</v>
      </c>
      <c r="H45" s="33">
        <f t="shared" si="24"/>
        <v>0</v>
      </c>
      <c r="I45" s="33">
        <f t="shared" si="24"/>
        <v>0</v>
      </c>
      <c r="J45" s="33">
        <f t="shared" si="24"/>
        <v>0</v>
      </c>
      <c r="K45" s="33">
        <f t="shared" si="24"/>
        <v>0</v>
      </c>
      <c r="L45" s="33">
        <f t="shared" si="24"/>
        <v>0</v>
      </c>
      <c r="M45" s="33">
        <f t="shared" si="24"/>
        <v>0</v>
      </c>
      <c r="N45" s="33">
        <f t="shared" si="24"/>
        <v>0</v>
      </c>
      <c r="O45" s="33">
        <f t="shared" si="24"/>
        <v>0</v>
      </c>
      <c r="P45" s="33">
        <f t="shared" si="24"/>
        <v>0</v>
      </c>
      <c r="Q45" s="33">
        <f t="shared" si="24"/>
        <v>0</v>
      </c>
      <c r="R45" s="56">
        <f t="shared" si="23"/>
        <v>0</v>
      </c>
    </row>
    <row r="46" spans="1:18" x14ac:dyDescent="0.3">
      <c r="A46" s="49" t="s">
        <v>60</v>
      </c>
      <c r="B46" s="159"/>
      <c r="C46" s="159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56">
        <f t="shared" si="23"/>
        <v>0</v>
      </c>
    </row>
    <row r="47" spans="1:18" x14ac:dyDescent="0.3">
      <c r="A47" s="49" t="s">
        <v>61</v>
      </c>
      <c r="B47" s="159"/>
      <c r="C47" s="159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56">
        <f t="shared" si="23"/>
        <v>0</v>
      </c>
    </row>
    <row r="48" spans="1:18" x14ac:dyDescent="0.3">
      <c r="A48" s="49" t="s">
        <v>62</v>
      </c>
      <c r="B48" s="159"/>
      <c r="C48" s="159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56">
        <f t="shared" si="23"/>
        <v>0</v>
      </c>
    </row>
    <row r="49" spans="1:18" x14ac:dyDescent="0.3">
      <c r="A49" s="49" t="s">
        <v>63</v>
      </c>
      <c r="B49" s="159"/>
      <c r="C49" s="159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56">
        <f t="shared" si="23"/>
        <v>0</v>
      </c>
    </row>
    <row r="50" spans="1:18" x14ac:dyDescent="0.3">
      <c r="A50" s="12" t="s">
        <v>64</v>
      </c>
      <c r="B50" s="159"/>
      <c r="C50" s="159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56">
        <f t="shared" si="23"/>
        <v>0</v>
      </c>
    </row>
    <row r="51" spans="1:18" x14ac:dyDescent="0.3">
      <c r="A51" s="12" t="s">
        <v>65</v>
      </c>
      <c r="B51" s="159"/>
      <c r="C51" s="159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56">
        <f t="shared" si="23"/>
        <v>0</v>
      </c>
    </row>
    <row r="52" spans="1:18" x14ac:dyDescent="0.3">
      <c r="A52" s="12" t="s">
        <v>66</v>
      </c>
      <c r="B52" s="159"/>
      <c r="C52" s="159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56">
        <f t="shared" si="23"/>
        <v>0</v>
      </c>
    </row>
    <row r="53" spans="1:18" x14ac:dyDescent="0.3">
      <c r="A53" s="12" t="s">
        <v>67</v>
      </c>
      <c r="B53" s="159"/>
      <c r="C53" s="159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56">
        <f t="shared" si="23"/>
        <v>0</v>
      </c>
    </row>
    <row r="54" spans="1:18" x14ac:dyDescent="0.3">
      <c r="A54" s="12" t="s">
        <v>68</v>
      </c>
      <c r="B54" s="158">
        <f>SUM(B55:B57)</f>
        <v>0</v>
      </c>
      <c r="C54" s="158">
        <f t="shared" ref="C54:Q54" si="25">SUM(C55:C57)</f>
        <v>0</v>
      </c>
      <c r="D54" s="33">
        <f t="shared" si="25"/>
        <v>0</v>
      </c>
      <c r="E54" s="33">
        <f t="shared" si="25"/>
        <v>0</v>
      </c>
      <c r="F54" s="33">
        <f t="shared" si="25"/>
        <v>0</v>
      </c>
      <c r="G54" s="33">
        <f t="shared" si="25"/>
        <v>0</v>
      </c>
      <c r="H54" s="33">
        <f t="shared" si="25"/>
        <v>0</v>
      </c>
      <c r="I54" s="33">
        <f t="shared" si="25"/>
        <v>0</v>
      </c>
      <c r="J54" s="33">
        <f t="shared" si="25"/>
        <v>0</v>
      </c>
      <c r="K54" s="33">
        <f t="shared" si="25"/>
        <v>0</v>
      </c>
      <c r="L54" s="33">
        <f t="shared" si="25"/>
        <v>0</v>
      </c>
      <c r="M54" s="33">
        <f t="shared" si="25"/>
        <v>0</v>
      </c>
      <c r="N54" s="33">
        <f t="shared" si="25"/>
        <v>0</v>
      </c>
      <c r="O54" s="33">
        <f t="shared" si="25"/>
        <v>0</v>
      </c>
      <c r="P54" s="33">
        <f t="shared" si="25"/>
        <v>0</v>
      </c>
      <c r="Q54" s="33">
        <f t="shared" si="25"/>
        <v>0</v>
      </c>
      <c r="R54" s="56">
        <f t="shared" si="23"/>
        <v>0</v>
      </c>
    </row>
    <row r="55" spans="1:18" x14ac:dyDescent="0.3">
      <c r="A55" s="50" t="s">
        <v>69</v>
      </c>
      <c r="B55" s="159"/>
      <c r="C55" s="159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56">
        <f t="shared" si="23"/>
        <v>0</v>
      </c>
    </row>
    <row r="56" spans="1:18" x14ac:dyDescent="0.3">
      <c r="A56" s="49" t="s">
        <v>70</v>
      </c>
      <c r="B56" s="159"/>
      <c r="C56" s="159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56">
        <f t="shared" si="23"/>
        <v>0</v>
      </c>
    </row>
    <row r="57" spans="1:18" x14ac:dyDescent="0.3">
      <c r="A57" s="50" t="s">
        <v>71</v>
      </c>
      <c r="B57" s="159"/>
      <c r="C57" s="159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56">
        <f t="shared" si="23"/>
        <v>0</v>
      </c>
    </row>
    <row r="58" spans="1:18" x14ac:dyDescent="0.3">
      <c r="A58" s="12" t="s">
        <v>72</v>
      </c>
      <c r="B58" s="159"/>
      <c r="C58" s="159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56">
        <f t="shared" si="23"/>
        <v>0</v>
      </c>
    </row>
    <row r="59" spans="1:18" x14ac:dyDescent="0.3">
      <c r="A59" s="45" t="s">
        <v>73</v>
      </c>
      <c r="B59" s="159"/>
      <c r="C59" s="159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56">
        <f t="shared" si="23"/>
        <v>0</v>
      </c>
    </row>
    <row r="60" spans="1:18" x14ac:dyDescent="0.3">
      <c r="A60" s="12" t="s">
        <v>74</v>
      </c>
      <c r="B60" s="159"/>
      <c r="C60" s="159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56">
        <f t="shared" si="23"/>
        <v>0</v>
      </c>
    </row>
    <row r="61" spans="1:18" s="92" customFormat="1" ht="15" thickBot="1" x14ac:dyDescent="0.35">
      <c r="A61" s="73" t="s">
        <v>75</v>
      </c>
      <c r="B61" s="169">
        <f>B44</f>
        <v>0</v>
      </c>
      <c r="C61" s="169">
        <f t="shared" ref="C61:Q61" si="26">B61+C44</f>
        <v>0</v>
      </c>
      <c r="D61" s="93">
        <f t="shared" si="26"/>
        <v>0</v>
      </c>
      <c r="E61" s="93">
        <f t="shared" si="26"/>
        <v>0</v>
      </c>
      <c r="F61" s="93">
        <f t="shared" si="26"/>
        <v>0</v>
      </c>
      <c r="G61" s="93">
        <f t="shared" si="26"/>
        <v>0</v>
      </c>
      <c r="H61" s="93">
        <f t="shared" si="26"/>
        <v>0</v>
      </c>
      <c r="I61" s="93">
        <f t="shared" si="26"/>
        <v>0</v>
      </c>
      <c r="J61" s="93">
        <f t="shared" si="26"/>
        <v>0</v>
      </c>
      <c r="K61" s="93">
        <f t="shared" si="26"/>
        <v>0</v>
      </c>
      <c r="L61" s="93">
        <f t="shared" si="26"/>
        <v>0</v>
      </c>
      <c r="M61" s="93">
        <f t="shared" si="26"/>
        <v>0</v>
      </c>
      <c r="N61" s="93">
        <f t="shared" si="26"/>
        <v>0</v>
      </c>
      <c r="O61" s="93">
        <f t="shared" si="26"/>
        <v>0</v>
      </c>
      <c r="P61" s="93">
        <f t="shared" si="26"/>
        <v>0</v>
      </c>
      <c r="Q61" s="93">
        <f t="shared" si="26"/>
        <v>0</v>
      </c>
      <c r="R61" s="94">
        <f>Q61</f>
        <v>0</v>
      </c>
    </row>
    <row r="62" spans="1:18" ht="15" thickBot="1" x14ac:dyDescent="0.35">
      <c r="A62" s="96" t="s">
        <v>76</v>
      </c>
      <c r="B62" s="170">
        <f t="shared" ref="B62:Q62" ca="1" si="27">B42-B61</f>
        <v>0</v>
      </c>
      <c r="C62" s="170">
        <f t="shared" ca="1" si="27"/>
        <v>0</v>
      </c>
      <c r="D62" s="90">
        <f t="shared" ca="1" si="27"/>
        <v>0</v>
      </c>
      <c r="E62" s="90">
        <f t="shared" ca="1" si="27"/>
        <v>0</v>
      </c>
      <c r="F62" s="90">
        <f t="shared" ca="1" si="27"/>
        <v>0</v>
      </c>
      <c r="G62" s="90">
        <f t="shared" ca="1" si="27"/>
        <v>0</v>
      </c>
      <c r="H62" s="90">
        <f t="shared" ca="1" si="27"/>
        <v>0</v>
      </c>
      <c r="I62" s="90">
        <f t="shared" ca="1" si="27"/>
        <v>0</v>
      </c>
      <c r="J62" s="90">
        <f t="shared" ca="1" si="27"/>
        <v>0</v>
      </c>
      <c r="K62" s="90">
        <f t="shared" ca="1" si="27"/>
        <v>0</v>
      </c>
      <c r="L62" s="90">
        <f t="shared" ca="1" si="27"/>
        <v>0</v>
      </c>
      <c r="M62" s="90">
        <f t="shared" ca="1" si="27"/>
        <v>0</v>
      </c>
      <c r="N62" s="90">
        <f t="shared" ca="1" si="27"/>
        <v>0</v>
      </c>
      <c r="O62" s="90">
        <f t="shared" ca="1" si="27"/>
        <v>0</v>
      </c>
      <c r="P62" s="90">
        <f t="shared" ca="1" si="27"/>
        <v>0</v>
      </c>
      <c r="Q62" s="90">
        <f t="shared" ca="1" si="27"/>
        <v>0</v>
      </c>
      <c r="R62" s="91">
        <f ca="1">Q62</f>
        <v>0</v>
      </c>
    </row>
    <row r="63" spans="1:18" x14ac:dyDescent="0.3">
      <c r="A63" s="86" t="s">
        <v>81</v>
      </c>
      <c r="B63" s="171"/>
      <c r="C63" s="17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95"/>
      <c r="R63" s="4"/>
    </row>
    <row r="64" spans="1:18" x14ac:dyDescent="0.3">
      <c r="A64" s="87" t="s">
        <v>77</v>
      </c>
      <c r="B64" s="171"/>
      <c r="C64" s="171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4"/>
    </row>
    <row r="65" spans="1:18" x14ac:dyDescent="0.3">
      <c r="A65" s="87" t="s">
        <v>78</v>
      </c>
      <c r="B65" s="171"/>
      <c r="C65" s="171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</row>
    <row r="66" spans="1:18" x14ac:dyDescent="0.3">
      <c r="A66" s="87" t="s">
        <v>79</v>
      </c>
      <c r="B66" s="171"/>
      <c r="C66" s="171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</row>
    <row r="67" spans="1:18" x14ac:dyDescent="0.3">
      <c r="A67" s="87" t="s">
        <v>80</v>
      </c>
      <c r="B67" s="171"/>
      <c r="C67" s="171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</row>
    <row r="68" spans="1:18" ht="15" thickBot="1" x14ac:dyDescent="0.35">
      <c r="A68" s="2"/>
      <c r="B68" s="171"/>
      <c r="C68" s="171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4"/>
    </row>
    <row r="69" spans="1:18" ht="28.8" x14ac:dyDescent="0.3">
      <c r="A69" s="88" t="s">
        <v>82</v>
      </c>
      <c r="B69" s="172" t="s">
        <v>83</v>
      </c>
      <c r="C69" s="173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2"/>
    </row>
    <row r="70" spans="1:18" x14ac:dyDescent="0.3">
      <c r="A70" s="53" t="s">
        <v>84</v>
      </c>
      <c r="B70" s="174"/>
      <c r="C70" s="174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54" t="s">
        <v>1</v>
      </c>
    </row>
    <row r="71" spans="1:18" x14ac:dyDescent="0.3">
      <c r="A71" s="53" t="s">
        <v>85</v>
      </c>
      <c r="B71" s="174"/>
      <c r="C71" s="174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54" t="s">
        <v>1</v>
      </c>
    </row>
    <row r="72" spans="1:18" x14ac:dyDescent="0.3">
      <c r="A72" s="53" t="s">
        <v>86</v>
      </c>
      <c r="B72" s="174"/>
      <c r="C72" s="174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54" t="s">
        <v>1</v>
      </c>
    </row>
    <row r="73" spans="1:18" x14ac:dyDescent="0.3">
      <c r="A73" s="53" t="s">
        <v>87</v>
      </c>
      <c r="B73" s="174"/>
      <c r="C73" s="174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54" t="s">
        <v>1</v>
      </c>
    </row>
    <row r="74" spans="1:18" x14ac:dyDescent="0.3">
      <c r="A74" s="53" t="s">
        <v>88</v>
      </c>
      <c r="B74" s="174"/>
      <c r="C74" s="174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54" t="s">
        <v>1</v>
      </c>
    </row>
    <row r="75" spans="1:18" x14ac:dyDescent="0.3">
      <c r="A75" s="55" t="s">
        <v>89</v>
      </c>
      <c r="B75" s="174"/>
      <c r="C75" s="174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54" t="s">
        <v>1</v>
      </c>
    </row>
    <row r="76" spans="1:18" ht="15" thickBot="1" x14ac:dyDescent="0.35">
      <c r="A76" s="73" t="s">
        <v>90</v>
      </c>
      <c r="B76" s="175">
        <f>SUM(B70:B75)</f>
        <v>0</v>
      </c>
      <c r="C76" s="175">
        <f t="shared" ref="C76:Q76" si="28">SUM(C70:C75)</f>
        <v>0</v>
      </c>
      <c r="D76" s="74">
        <f t="shared" si="28"/>
        <v>0</v>
      </c>
      <c r="E76" s="74">
        <f t="shared" si="28"/>
        <v>0</v>
      </c>
      <c r="F76" s="74">
        <f t="shared" si="28"/>
        <v>0</v>
      </c>
      <c r="G76" s="74">
        <f t="shared" si="28"/>
        <v>0</v>
      </c>
      <c r="H76" s="74">
        <f t="shared" si="28"/>
        <v>0</v>
      </c>
      <c r="I76" s="74">
        <f t="shared" si="28"/>
        <v>0</v>
      </c>
      <c r="J76" s="74">
        <f t="shared" si="28"/>
        <v>0</v>
      </c>
      <c r="K76" s="74">
        <f t="shared" si="28"/>
        <v>0</v>
      </c>
      <c r="L76" s="74">
        <f t="shared" si="28"/>
        <v>0</v>
      </c>
      <c r="M76" s="74">
        <f t="shared" si="28"/>
        <v>0</v>
      </c>
      <c r="N76" s="74">
        <f t="shared" si="28"/>
        <v>0</v>
      </c>
      <c r="O76" s="74">
        <f t="shared" si="28"/>
        <v>0</v>
      </c>
      <c r="P76" s="74">
        <f t="shared" si="28"/>
        <v>0</v>
      </c>
      <c r="Q76" s="74">
        <f t="shared" si="28"/>
        <v>0</v>
      </c>
      <c r="R76" s="75"/>
    </row>
    <row r="77" spans="1:18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x14ac:dyDescent="0.3">
      <c r="A78" s="6" t="s">
        <v>91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7">
        <f ca="1">G2-(R20+R34)</f>
        <v>0</v>
      </c>
    </row>
  </sheetData>
  <mergeCells count="13">
    <mergeCell ref="J18:K18"/>
    <mergeCell ref="L18:M18"/>
    <mergeCell ref="N18:O18"/>
    <mergeCell ref="P18:Q18"/>
    <mergeCell ref="B15:Q15"/>
    <mergeCell ref="J17:Q17"/>
    <mergeCell ref="B17:I17"/>
    <mergeCell ref="K16:Q16"/>
    <mergeCell ref="B16:J16"/>
    <mergeCell ref="B18:C18"/>
    <mergeCell ref="D18:E18"/>
    <mergeCell ref="F18:G18"/>
    <mergeCell ref="H18:I18"/>
  </mergeCells>
  <conditionalFormatting sqref="B62:C68 C62:Q62">
    <cfRule type="cellIs" dxfId="40" priority="73" operator="lessThan">
      <formula>0</formula>
    </cfRule>
  </conditionalFormatting>
  <conditionalFormatting sqref="B62:Q68">
    <cfRule type="cellIs" dxfId="39" priority="72" operator="lessThan">
      <formula>0</formula>
    </cfRule>
  </conditionalFormatting>
  <conditionalFormatting sqref="Q8:Q13">
    <cfRule type="containsText" dxfId="38" priority="69" operator="containsText" text="FAŁSZ">
      <formula>NOT(ISERROR(SEARCH("FAŁSZ",Q8)))</formula>
    </cfRule>
  </conditionalFormatting>
  <conditionalFormatting sqref="B37:F37">
    <cfRule type="cellIs" dxfId="37" priority="62" operator="greaterThan">
      <formula>$B$38</formula>
    </cfRule>
  </conditionalFormatting>
  <conditionalFormatting sqref="G37:I37">
    <cfRule type="cellIs" dxfId="36" priority="60" operator="greaterThan">
      <formula>$B$38</formula>
    </cfRule>
  </conditionalFormatting>
  <conditionalFormatting sqref="G37">
    <cfRule type="cellIs" dxfId="35" priority="55" operator="greaterThan">
      <formula>$G$38</formula>
    </cfRule>
  </conditionalFormatting>
  <conditionalFormatting sqref="H37">
    <cfRule type="cellIs" dxfId="34" priority="54" operator="greaterThan">
      <formula>$H$38</formula>
    </cfRule>
  </conditionalFormatting>
  <conditionalFormatting sqref="I37">
    <cfRule type="cellIs" dxfId="33" priority="53" operator="greaterThan">
      <formula>$I$38</formula>
    </cfRule>
  </conditionalFormatting>
  <conditionalFormatting sqref="D39:M39">
    <cfRule type="cellIs" dxfId="32" priority="51" operator="greaterThan">
      <formula>$D$40</formula>
    </cfRule>
  </conditionalFormatting>
  <conditionalFormatting sqref="N39:P39">
    <cfRule type="cellIs" dxfId="31" priority="50" operator="greaterThan">
      <formula>$N$40</formula>
    </cfRule>
  </conditionalFormatting>
  <conditionalFormatting sqref="Q39">
    <cfRule type="cellIs" dxfId="30" priority="49" operator="greaterThan">
      <formula>$N$40</formula>
    </cfRule>
  </conditionalFormatting>
  <conditionalFormatting sqref="B62:R62">
    <cfRule type="cellIs" dxfId="29" priority="37" operator="lessThan">
      <formula>0</formula>
    </cfRule>
  </conditionalFormatting>
  <conditionalFormatting sqref="E26">
    <cfRule type="cellIs" dxfId="28" priority="36" operator="lessThan">
      <formula>0.1</formula>
    </cfRule>
  </conditionalFormatting>
  <conditionalFormatting sqref="G26">
    <cfRule type="cellIs" dxfId="27" priority="35" operator="lessThan">
      <formula>0.35</formula>
    </cfRule>
  </conditionalFormatting>
  <conditionalFormatting sqref="I26">
    <cfRule type="cellIs" dxfId="26" priority="34" operator="lessThan">
      <formula>0.6</formula>
    </cfRule>
  </conditionalFormatting>
  <conditionalFormatting sqref="Q2:Q6">
    <cfRule type="containsText" dxfId="25" priority="33" operator="containsText" text="FAŁSZ">
      <formula>NOT(ISERROR(SEARCH("FAŁSZ",Q2)))</formula>
    </cfRule>
  </conditionalFormatting>
  <conditionalFormatting sqref="B23">
    <cfRule type="cellIs" dxfId="24" priority="31" operator="greaterThan">
      <formula>$B$21</formula>
    </cfRule>
  </conditionalFormatting>
  <conditionalFormatting sqref="C23">
    <cfRule type="cellIs" dxfId="23" priority="30" operator="greaterThan">
      <formula>$C$21</formula>
    </cfRule>
  </conditionalFormatting>
  <conditionalFormatting sqref="D23">
    <cfRule type="cellIs" dxfId="22" priority="29" operator="greaterThan">
      <formula>$D$21</formula>
    </cfRule>
  </conditionalFormatting>
  <conditionalFormatting sqref="E23">
    <cfRule type="cellIs" dxfId="21" priority="28" operator="greaterThan">
      <formula>$E$21</formula>
    </cfRule>
  </conditionalFormatting>
  <conditionalFormatting sqref="F23">
    <cfRule type="cellIs" dxfId="20" priority="27" operator="greaterThan">
      <formula>$F$21</formula>
    </cfRule>
  </conditionalFormatting>
  <conditionalFormatting sqref="G23">
    <cfRule type="cellIs" dxfId="19" priority="26" operator="greaterThan">
      <formula>$G$21</formula>
    </cfRule>
  </conditionalFormatting>
  <conditionalFormatting sqref="H23">
    <cfRule type="cellIs" dxfId="18" priority="25" operator="greaterThan">
      <formula>$H$21</formula>
    </cfRule>
  </conditionalFormatting>
  <conditionalFormatting sqref="I23">
    <cfRule type="cellIs" dxfId="17" priority="24" operator="greaterThan">
      <formula>$I$21</formula>
    </cfRule>
  </conditionalFormatting>
  <conditionalFormatting sqref="N23">
    <cfRule type="cellIs" dxfId="16" priority="19" operator="greaterThan">
      <formula>$N$21</formula>
    </cfRule>
  </conditionalFormatting>
  <conditionalFormatting sqref="O23">
    <cfRule type="cellIs" dxfId="15" priority="18" operator="greaterThan">
      <formula>$O$21</formula>
    </cfRule>
  </conditionalFormatting>
  <conditionalFormatting sqref="P23">
    <cfRule type="cellIs" dxfId="14" priority="17" operator="greaterThan">
      <formula>$P$21</formula>
    </cfRule>
  </conditionalFormatting>
  <conditionalFormatting sqref="Q23">
    <cfRule type="cellIs" dxfId="13" priority="16" operator="greaterThan">
      <formula>$Q$21</formula>
    </cfRule>
  </conditionalFormatting>
  <conditionalFormatting sqref="B27">
    <cfRule type="cellIs" dxfId="12" priority="15" operator="greaterThan">
      <formula>2000</formula>
    </cfRule>
  </conditionalFormatting>
  <conditionalFormatting sqref="C27">
    <cfRule type="cellIs" dxfId="11" priority="14" operator="greaterThan">
      <formula>2000</formula>
    </cfRule>
  </conditionalFormatting>
  <conditionalFormatting sqref="D27">
    <cfRule type="cellIs" dxfId="10" priority="13" operator="greaterThan">
      <formula>2000</formula>
    </cfRule>
  </conditionalFormatting>
  <conditionalFormatting sqref="E27:Q27">
    <cfRule type="cellIs" dxfId="9" priority="12" operator="greaterThan">
      <formula>2000</formula>
    </cfRule>
  </conditionalFormatting>
  <conditionalFormatting sqref="L23:M23">
    <cfRule type="cellIs" dxfId="8" priority="11" operator="greaterThan">
      <formula>$N$21</formula>
    </cfRule>
  </conditionalFormatting>
  <conditionalFormatting sqref="L21">
    <cfRule type="cellIs" dxfId="7" priority="10" operator="greaterThan">
      <formula>$N$21</formula>
    </cfRule>
  </conditionalFormatting>
  <conditionalFormatting sqref="M21">
    <cfRule type="cellIs" dxfId="6" priority="9" operator="greaterThan">
      <formula>$N$21</formula>
    </cfRule>
  </conditionalFormatting>
  <conditionalFormatting sqref="E41:Q41">
    <cfRule type="cellIs" dxfId="5" priority="8" operator="greaterThanOrEqual">
      <formula>0.2</formula>
    </cfRule>
  </conditionalFormatting>
  <conditionalFormatting sqref="Q7">
    <cfRule type="containsText" dxfId="4" priority="7" operator="containsText" text="FAŁSZ">
      <formula>NOT(ISERROR(SEARCH("FAŁSZ",Q7)))</formula>
    </cfRule>
  </conditionalFormatting>
  <conditionalFormatting sqref="C39">
    <cfRule type="cellIs" dxfId="3" priority="6" operator="greaterThan">
      <formula>$D$40</formula>
    </cfRule>
  </conditionalFormatting>
  <conditionalFormatting sqref="B39">
    <cfRule type="cellIs" dxfId="2" priority="5" operator="greaterThan">
      <formula>$D$40</formula>
    </cfRule>
  </conditionalFormatting>
  <conditionalFormatting sqref="K21">
    <cfRule type="cellIs" dxfId="1" priority="2" operator="greaterThan">
      <formula>$N$21</formula>
    </cfRule>
  </conditionalFormatting>
  <conditionalFormatting sqref="K23">
    <cfRule type="cellIs" dxfId="0" priority="1" operator="greaterThan">
      <formula>$N$21</formula>
    </cfRule>
  </conditionalFormatting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Schedule</vt:lpstr>
      <vt:lpstr>Schedule!Obszar_wydruku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2016-12-19T10:21:51Z</dcterms:created>
  <dcterms:modified xsi:type="dcterms:W3CDTF">2021-03-30T10:36:54Z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jaroslaw.wieckowski@pfrventures.pl</vt:lpwstr>
  </property>
  <property fmtid="{D5CDD505-2E9C-101B-9397-08002B2CF9AE}" pid="6" name="MSIP_Label_6a7e4972-a3b7-4d51-a933-10309688c2b7_SetDate">
    <vt:lpwstr>2017-11-08T16:16:03.5233321+01:00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