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F6F3B107-E487-49AA-8FF2-3A61FE69B15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nancial Schedule_Model 1" sheetId="1" r:id="rId1"/>
    <sheet name="Financial Schedule_Model 2" sheetId="2" r:id="rId2"/>
  </sheets>
  <definedNames>
    <definedName name="_xlnm.Print_Area" localSheetId="1">'Financial Schedule_Model 2'!$A$1:$R$71</definedName>
  </definedNames>
  <calcPr calcId="191029" iterate="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0" i="2" l="1"/>
  <c r="S48" i="1"/>
  <c r="I39" i="2"/>
  <c r="H39" i="2"/>
  <c r="G39" i="2"/>
  <c r="F39" i="2"/>
  <c r="D39" i="2"/>
  <c r="C39" i="2"/>
  <c r="B39" i="2"/>
  <c r="R38" i="2" l="1"/>
  <c r="Q71" i="2"/>
  <c r="Q49" i="2" s="1"/>
  <c r="Q45" i="2" s="1"/>
  <c r="P71" i="2"/>
  <c r="P49" i="2" s="1"/>
  <c r="O71" i="2"/>
  <c r="O49" i="2" s="1"/>
  <c r="O45" i="2" s="1"/>
  <c r="N71" i="2"/>
  <c r="N49" i="2" s="1"/>
  <c r="N45" i="2" s="1"/>
  <c r="M71" i="2"/>
  <c r="L71" i="2"/>
  <c r="L49" i="2" s="1"/>
  <c r="L45" i="2" s="1"/>
  <c r="K71" i="2"/>
  <c r="J71" i="2"/>
  <c r="I71" i="2"/>
  <c r="H71" i="2"/>
  <c r="G71" i="2"/>
  <c r="G49" i="2" s="1"/>
  <c r="G45" i="2" s="1"/>
  <c r="F71" i="2"/>
  <c r="F49" i="2" s="1"/>
  <c r="F45" i="2" s="1"/>
  <c r="E71" i="2"/>
  <c r="E49" i="2" s="1"/>
  <c r="E45" i="2" s="1"/>
  <c r="D71" i="2"/>
  <c r="D49" i="2" s="1"/>
  <c r="D45" i="2" s="1"/>
  <c r="C71" i="2"/>
  <c r="C49" i="2" s="1"/>
  <c r="C45" i="2" s="1"/>
  <c r="B71" i="2"/>
  <c r="B49" i="2" s="1"/>
  <c r="R50" i="2"/>
  <c r="M49" i="2"/>
  <c r="M45" i="2" s="1"/>
  <c r="K49" i="2"/>
  <c r="J49" i="2"/>
  <c r="I49" i="2"/>
  <c r="I45" i="2" s="1"/>
  <c r="H49" i="2"/>
  <c r="H45" i="2" s="1"/>
  <c r="R48" i="2"/>
  <c r="R47" i="2"/>
  <c r="R46" i="2"/>
  <c r="P45" i="2"/>
  <c r="K45" i="2"/>
  <c r="J45" i="2"/>
  <c r="R31" i="2"/>
  <c r="R25" i="2"/>
  <c r="R23" i="2"/>
  <c r="M21" i="2"/>
  <c r="L21" i="2"/>
  <c r="K21" i="2"/>
  <c r="J21" i="2"/>
  <c r="I21" i="2"/>
  <c r="H21" i="2"/>
  <c r="G21" i="2"/>
  <c r="F21" i="2"/>
  <c r="E21" i="2"/>
  <c r="D21" i="2"/>
  <c r="C21" i="2"/>
  <c r="B21" i="2"/>
  <c r="B27" i="2" s="1"/>
  <c r="R20" i="2"/>
  <c r="G2" i="2"/>
  <c r="G8" i="2" s="1"/>
  <c r="R48" i="1"/>
  <c r="R44" i="1"/>
  <c r="R25" i="1"/>
  <c r="S5" i="1" s="1"/>
  <c r="R5" i="1" s="1"/>
  <c r="F69" i="1"/>
  <c r="F47" i="1" s="1"/>
  <c r="G69" i="1"/>
  <c r="G47" i="1" s="1"/>
  <c r="H69" i="1"/>
  <c r="H47" i="1" s="1"/>
  <c r="H21" i="1"/>
  <c r="G21" i="1"/>
  <c r="E21" i="1"/>
  <c r="B21" i="1"/>
  <c r="I21" i="1"/>
  <c r="H8" i="2" l="1"/>
  <c r="E39" i="2"/>
  <c r="E36" i="2" s="1"/>
  <c r="B36" i="2"/>
  <c r="S5" i="2"/>
  <c r="R5" i="2" s="1"/>
  <c r="H36" i="2"/>
  <c r="I36" i="2"/>
  <c r="H5" i="2"/>
  <c r="R3" i="2" s="1"/>
  <c r="C27" i="2"/>
  <c r="H3" i="2"/>
  <c r="R2" i="2" s="1"/>
  <c r="C36" i="2"/>
  <c r="R49" i="2"/>
  <c r="B45" i="2"/>
  <c r="D27" i="2"/>
  <c r="E27" i="2" s="1"/>
  <c r="F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Q27" i="2" s="1"/>
  <c r="R27" i="2" s="1"/>
  <c r="G36" i="2"/>
  <c r="F36" i="2"/>
  <c r="D36" i="2"/>
  <c r="R21" i="2"/>
  <c r="S4" i="2" s="1"/>
  <c r="H4" i="2"/>
  <c r="H2" i="2"/>
  <c r="B27" i="1"/>
  <c r="R23" i="1"/>
  <c r="J21" i="1"/>
  <c r="K21" i="1"/>
  <c r="M21" i="1"/>
  <c r="R20" i="1"/>
  <c r="C21" i="1"/>
  <c r="D21" i="1"/>
  <c r="F21" i="1"/>
  <c r="S3" i="2" l="1"/>
  <c r="S2" i="2"/>
  <c r="R6" i="2"/>
  <c r="R4" i="2"/>
  <c r="R45" i="2"/>
  <c r="B51" i="2"/>
  <c r="C51" i="2" s="1"/>
  <c r="D51" i="2" s="1"/>
  <c r="E51" i="2" s="1"/>
  <c r="F51" i="2" s="1"/>
  <c r="G51" i="2" s="1"/>
  <c r="H51" i="2" s="1"/>
  <c r="I51" i="2" s="1"/>
  <c r="J51" i="2" s="1"/>
  <c r="K51" i="2" s="1"/>
  <c r="L51" i="2" s="1"/>
  <c r="M51" i="2" s="1"/>
  <c r="N51" i="2" s="1"/>
  <c r="O51" i="2" s="1"/>
  <c r="P51" i="2" s="1"/>
  <c r="Q51" i="2" s="1"/>
  <c r="R51" i="2" s="1"/>
  <c r="G11" i="2"/>
  <c r="R36" i="2"/>
  <c r="C27" i="1"/>
  <c r="B72" i="2" l="1"/>
  <c r="H11" i="2"/>
  <c r="D27" i="1"/>
  <c r="E27" i="1" s="1"/>
  <c r="F27" i="1" s="1"/>
  <c r="G27" i="1" s="1"/>
  <c r="H27" i="1" s="1"/>
  <c r="I27" i="1" s="1"/>
  <c r="J27" i="1" s="1"/>
  <c r="K27" i="1" s="1"/>
  <c r="R46" i="1"/>
  <c r="R31" i="1"/>
  <c r="R6" i="1" l="1"/>
  <c r="Q69" i="1" l="1"/>
  <c r="Q47" i="1" s="1"/>
  <c r="P69" i="1"/>
  <c r="P47" i="1" s="1"/>
  <c r="O69" i="1"/>
  <c r="O47" i="1" s="1"/>
  <c r="N69" i="1"/>
  <c r="N47" i="1" s="1"/>
  <c r="M69" i="1"/>
  <c r="M47" i="1" s="1"/>
  <c r="L69" i="1"/>
  <c r="L47" i="1" s="1"/>
  <c r="K69" i="1"/>
  <c r="K47" i="1" s="1"/>
  <c r="J69" i="1"/>
  <c r="J47" i="1" s="1"/>
  <c r="I69" i="1"/>
  <c r="I47" i="1" s="1"/>
  <c r="E69" i="1"/>
  <c r="E47" i="1" s="1"/>
  <c r="D69" i="1"/>
  <c r="D47" i="1" s="1"/>
  <c r="C69" i="1"/>
  <c r="C47" i="1" s="1"/>
  <c r="B69" i="1"/>
  <c r="B47" i="1" s="1"/>
  <c r="R47" i="1" l="1"/>
  <c r="G2" i="1"/>
  <c r="H4" i="1" l="1"/>
  <c r="R2" i="1" s="1"/>
  <c r="G8" i="1"/>
  <c r="D38" i="1" s="1"/>
  <c r="H6" i="1"/>
  <c r="R3" i="1" s="1"/>
  <c r="H5" i="1"/>
  <c r="H3" i="1"/>
  <c r="H2" i="1"/>
  <c r="C38" i="1" l="1"/>
  <c r="C36" i="1" s="1"/>
  <c r="B38" i="1"/>
  <c r="B36" i="1" s="1"/>
  <c r="H38" i="1"/>
  <c r="H36" i="1" s="1"/>
  <c r="F38" i="1"/>
  <c r="F36" i="1" s="1"/>
  <c r="G38" i="1"/>
  <c r="G36" i="1" s="1"/>
  <c r="E38" i="1"/>
  <c r="E36" i="1" s="1"/>
  <c r="I38" i="1"/>
  <c r="I36" i="1" s="1"/>
  <c r="D36" i="1"/>
  <c r="H8" i="1"/>
  <c r="S2" i="1"/>
  <c r="S3" i="1"/>
  <c r="G11" i="1" l="1"/>
  <c r="H11" i="1" s="1"/>
  <c r="R36" i="1"/>
  <c r="L21" i="1"/>
  <c r="L27" i="1" l="1"/>
  <c r="M27" i="1" s="1"/>
  <c r="N27" i="1" s="1"/>
  <c r="O27" i="1" s="1"/>
  <c r="P27" i="1" s="1"/>
  <c r="Q27" i="1" s="1"/>
  <c r="R27" i="1" s="1"/>
  <c r="R21" i="1"/>
  <c r="R4" i="1" s="1"/>
  <c r="S4" i="1" l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5" i="1"/>
  <c r="B49" i="1"/>
  <c r="C49" i="1" l="1"/>
  <c r="D49" i="1" s="1"/>
  <c r="E49" i="1" s="1"/>
  <c r="F49" i="1" s="1"/>
  <c r="G49" i="1" s="1"/>
  <c r="H49" i="1" s="1"/>
  <c r="I49" i="1" s="1"/>
  <c r="J49" i="1" s="1"/>
  <c r="K49" i="1" s="1"/>
  <c r="L49" i="1" s="1"/>
  <c r="M49" i="1" s="1"/>
  <c r="N49" i="1" s="1"/>
  <c r="O49" i="1" s="1"/>
  <c r="P49" i="1" s="1"/>
  <c r="Q49" i="1" s="1"/>
  <c r="R49" i="1" s="1"/>
  <c r="R43" i="1"/>
  <c r="B70" i="1" l="1"/>
  <c r="R7" i="1"/>
  <c r="R8" i="1"/>
  <c r="G9" i="1"/>
  <c r="H9" i="1"/>
  <c r="R9" i="1"/>
  <c r="G10" i="1"/>
  <c r="H10" i="1"/>
  <c r="G12" i="1"/>
  <c r="H12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B22" i="1"/>
  <c r="C22" i="1"/>
  <c r="D22" i="1"/>
  <c r="E22" i="1"/>
  <c r="F22" i="1"/>
  <c r="G22" i="1"/>
  <c r="H22" i="1"/>
  <c r="I22" i="1"/>
  <c r="R22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R7" i="2"/>
  <c r="R8" i="2"/>
  <c r="G9" i="2"/>
  <c r="H9" i="2"/>
  <c r="R9" i="2"/>
  <c r="G10" i="2"/>
  <c r="H10" i="2"/>
  <c r="G12" i="2"/>
  <c r="H12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B22" i="2"/>
  <c r="C22" i="2"/>
  <c r="D22" i="2"/>
  <c r="E22" i="2"/>
  <c r="F22" i="2"/>
  <c r="G22" i="2"/>
  <c r="H22" i="2"/>
  <c r="I22" i="2"/>
  <c r="R22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</calcChain>
</file>

<file path=xl/sharedStrings.xml><?xml version="1.0" encoding="utf-8"?>
<sst xmlns="http://schemas.openxmlformats.org/spreadsheetml/2006/main" count="233" uniqueCount="95">
  <si>
    <t>[‘000 PLN]</t>
  </si>
  <si>
    <t>n.a.</t>
  </si>
  <si>
    <t>2. Activate iterative calculation. (File -&gt; Options -&gt; Formulas -&gt; Iterative calculation).</t>
  </si>
  <si>
    <t>3. Fields highlighted in orange should be filled out by the Tenderer.</t>
  </si>
  <si>
    <t>4. Table with fields L1:R9 confirms, whether the table has been correctly filled out in line with several required criteria.</t>
  </si>
  <si>
    <t>5. The table area includes fields A2:R69.</t>
  </si>
  <si>
    <t>1. This Tab should be filled out only for the offer to create a fund in Model 1 (Commitment model)</t>
  </si>
  <si>
    <t>Schedule 4 Financial Schedule</t>
  </si>
  <si>
    <t>Assumptions</t>
  </si>
  <si>
    <t>Declared Capitalization of VC Fund, including:</t>
  </si>
  <si>
    <t>Private Investor/s</t>
  </si>
  <si>
    <t>Key Persons</t>
  </si>
  <si>
    <t>Other Team members</t>
  </si>
  <si>
    <t>PFR Open Innovations</t>
  </si>
  <si>
    <t>Share</t>
  </si>
  <si>
    <t xml:space="preserve">   Investment Budget</t>
  </si>
  <si>
    <t>Operating Budget (Management fee in Investment Horizon)</t>
  </si>
  <si>
    <t>Management fee – fixed remuneration</t>
  </si>
  <si>
    <t>Management fee – variable remuneration</t>
  </si>
  <si>
    <t>Control Table</t>
  </si>
  <si>
    <t>Key Persons' contribution, minimum 1% of the Declared Capitalization of VC Fund</t>
  </si>
  <si>
    <t>Contribution of PFR Open Innovations, up to 60% of the Declared Capitalizatoin of VC Fund</t>
  </si>
  <si>
    <t>Investment expenditure is equal to 100% of the Investment Budget</t>
  </si>
  <si>
    <t>Follow-on Investments represent not more than 60% of the Investment Budget</t>
  </si>
  <si>
    <t>22% Rolling Limit</t>
  </si>
  <si>
    <t>Investment pace pursuant to Section 15 Term Sheet</t>
  </si>
  <si>
    <t>Total Investment Expenses and Management Fees = Declared Capitalization</t>
  </si>
  <si>
    <t>Total investment exits (in the purchase price) &lt;= total investment entries</t>
  </si>
  <si>
    <t>Investment horizon</t>
  </si>
  <si>
    <t>Investment period*</t>
  </si>
  <si>
    <t>Investment exit period**</t>
  </si>
  <si>
    <t>[PLN ‘000]</t>
  </si>
  <si>
    <t>III year</t>
  </si>
  <si>
    <t>VII year</t>
  </si>
  <si>
    <t>1st semester</t>
  </si>
  <si>
    <t>2nd semester</t>
  </si>
  <si>
    <t>I year</t>
  </si>
  <si>
    <t>II year</t>
  </si>
  <si>
    <t>IV year</t>
  </si>
  <si>
    <t>V year</t>
  </si>
  <si>
    <t>VI year</t>
  </si>
  <si>
    <t>VIII year</t>
  </si>
  <si>
    <t xml:space="preserve">Investment expenditure </t>
  </si>
  <si>
    <t>Number of First Investments executed in a given period (except for Follow-on Investments)</t>
  </si>
  <si>
    <t>Investment expenditure (as % of the Investment Budget – in %) in a given period</t>
  </si>
  <si>
    <t>- including First Investments (in amounts) in a given period</t>
  </si>
  <si>
    <t>- including First Investments (as % of the Investment Budget – in %) in a given period</t>
  </si>
  <si>
    <t>- including Follow-on Investments (in amounts) in a given period</t>
  </si>
  <si>
    <t>- including Follow-on Investments (as % of the Investment Budget – in %) in a given period</t>
  </si>
  <si>
    <t>Cumulative value of investment expenditure</t>
  </si>
  <si>
    <t>% of the invested Investment Budget cumulatively</t>
  </si>
  <si>
    <t>Average investment ticket of First Investments in a given period</t>
  </si>
  <si>
    <t>Value of investment exits (at purchase amount) in a given period</t>
  </si>
  <si>
    <t>Value of investment exits (at purchase amount) as % of the Investment Budget (in %) in a given period</t>
  </si>
  <si>
    <t>Value of investment exits (at purchase amount) cumulatively</t>
  </si>
  <si>
    <t>Net investment expenditure cumulatively, i.e. the value of investment expenditure culumatively less the value of investment exits (at purchase amount) culumatively</t>
  </si>
  <si>
    <t>Proceeds from management fees***, including:</t>
  </si>
  <si>
    <t xml:space="preserve"> - Fixed remuneration (paid in advance)</t>
  </si>
  <si>
    <t xml:space="preserve"> - Variable remuneration (paid in arrears)</t>
  </si>
  <si>
    <t>Fixed remuneration (% in a period)</t>
  </si>
  <si>
    <t>Variable remuneration (% in a period)</t>
  </si>
  <si>
    <t>Proceeds from management fees***, cumulatively</t>
  </si>
  <si>
    <t>Other operating expenses****, including:</t>
  </si>
  <si>
    <t>Administrative expenses (including office, accounting, business trips/ telecommunications, other) [PLN ‘000]</t>
  </si>
  <si>
    <t>Cost of Investment preparation, execution and supervision [PLN '000]</t>
  </si>
  <si>
    <t>Fund liquidation costs [PLN ‘000]</t>
  </si>
  <si>
    <t>Remuneration (including social insurance and other benefits), including:</t>
  </si>
  <si>
    <t>Other expenses (including marketing, taxes, notarial fees, fiscal fees other) [PLN '000]</t>
  </si>
  <si>
    <t>Operating expenses cumulatively</t>
  </si>
  <si>
    <t>Coverage of operating expenses by management fee</t>
  </si>
  <si>
    <t>*** Ratio of management fee to the contributions made to VC Fund must not exceed 22%</t>
  </si>
  <si>
    <t>**** Operating expenses should be given for both, VC Fund and the Managing Entity</t>
  </si>
  <si>
    <t xml:space="preserve">* Base investment period is 4 years and may be extended pursuant to section 17 Term Sheet: Schedule 7 to Terms and Conditions; however, for the financial schedule purposes, a maximum 4-year Investment Priod should be assumed </t>
  </si>
  <si>
    <t xml:space="preserve">** Base Investment exit period is 4 years and may be extended by 1 year or 2 years pursuant to section 17 Term Sheet: Schedule 7 to Terms and Conditions; however, for the financial schedule purposes, a maximum 4-year Investment exit period should be assumed </t>
  </si>
  <si>
    <t xml:space="preserve">Employment (as per positions and roles, including Key Persons, Investment Committee and other members of the Operating Team) </t>
  </si>
  <si>
    <t>Monthly remuneration for a given position (cost of the Managing Entity) [PLN '000]</t>
  </si>
  <si>
    <t>Key Person 1 (enter first and last name)</t>
  </si>
  <si>
    <t>Key Person 2 (enter first and last name)</t>
  </si>
  <si>
    <t>Key Person 3 (enter first and last name)</t>
  </si>
  <si>
    <t>Key Person 4 (enter first and last name)</t>
  </si>
  <si>
    <t>Key Person 5 (enter first and last name)</t>
  </si>
  <si>
    <t>Position 1 (enter position name)</t>
  </si>
  <si>
    <t>Position 2 (enter position name)</t>
  </si>
  <si>
    <t>Position 3 (enter position name)</t>
  </si>
  <si>
    <t>Position 4 (enter position name)</t>
  </si>
  <si>
    <t>Position 5 (enter position name)</t>
  </si>
  <si>
    <t>Position 6 (enter position name)</t>
  </si>
  <si>
    <t>Monthly Team remuneration in a period (cost of the Managing Entity)</t>
  </si>
  <si>
    <t>KP remuneration / total expenses</t>
  </si>
  <si>
    <t>How to fill out the table:</t>
  </si>
  <si>
    <t>5. The table area includes fields A2:R70.</t>
  </si>
  <si>
    <t>Key Persons' contribution, minimum 3% of the Declared Capitalization of VC Fund</t>
  </si>
  <si>
    <t>Contribution of PFR Open Innovations, up to 97% of the Declared Capitalizatoin of VC Fund</t>
  </si>
  <si>
    <t>Proceeds from management fees***, cumulatively (without taking into account the contribution of the Co-Investors)</t>
  </si>
  <si>
    <t xml:space="preserve"> - Remuneration from Co-Investors (incl. Management fees, transactional fees, etc.) [‘000 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</si>
</sst>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i/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rgb="FFC00000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8" borderId="0" applyNumberFormat="0" applyBorder="0" applyAlignment="0" applyProtection="0"/>
  </cellStyleXfs>
  <cellXfs count="227">
    <xf numFmtId="0" fontId="0" fillId="0" borderId="0" xfId="0"/>
    <xf numFmtId="3" fontId="0" fillId="4" borderId="0" xfId="0" applyNumberFormat="1" applyFill="1" applyProtection="1">
      <protection locked="0"/>
    </xf>
    <xf numFmtId="3" fontId="0" fillId="4" borderId="8" xfId="0" applyNumberFormat="1" applyFill="1" applyBorder="1" applyProtection="1">
      <protection locked="0"/>
    </xf>
    <xf numFmtId="3" fontId="2" fillId="4" borderId="13" xfId="0" applyNumberFormat="1" applyFont="1" applyFill="1" applyBorder="1" applyAlignment="1" applyProtection="1">
      <alignment vertical="center"/>
      <protection locked="0"/>
    </xf>
    <xf numFmtId="3" fontId="2" fillId="4" borderId="0" xfId="0" applyNumberFormat="1" applyFont="1" applyFill="1" applyAlignment="1" applyProtection="1">
      <alignment vertical="center"/>
      <protection locked="0"/>
    </xf>
    <xf numFmtId="3" fontId="2" fillId="4" borderId="5" xfId="0" applyNumberFormat="1" applyFont="1" applyFill="1" applyBorder="1" applyAlignment="1" applyProtection="1">
      <alignment vertical="center"/>
      <protection locked="0"/>
    </xf>
    <xf numFmtId="9" fontId="2" fillId="4" borderId="13" xfId="1" applyFont="1" applyFill="1" applyBorder="1" applyAlignment="1" applyProtection="1">
      <alignment vertical="center"/>
      <protection locked="0"/>
    </xf>
    <xf numFmtId="9" fontId="2" fillId="4" borderId="0" xfId="1" applyFont="1" applyFill="1" applyBorder="1" applyAlignment="1" applyProtection="1">
      <alignment vertical="center"/>
      <protection locked="0"/>
    </xf>
    <xf numFmtId="9" fontId="2" fillId="4" borderId="5" xfId="1" applyFont="1" applyFill="1" applyBorder="1" applyAlignment="1" applyProtection="1">
      <alignment vertical="center"/>
      <protection locked="0"/>
    </xf>
    <xf numFmtId="164" fontId="2" fillId="4" borderId="13" xfId="1" applyNumberFormat="1" applyFont="1" applyFill="1" applyBorder="1" applyAlignment="1" applyProtection="1">
      <alignment vertical="center"/>
      <protection locked="0"/>
    </xf>
    <xf numFmtId="164" fontId="2" fillId="4" borderId="0" xfId="1" applyNumberFormat="1" applyFont="1" applyFill="1" applyBorder="1" applyAlignment="1" applyProtection="1">
      <alignment vertical="center"/>
      <protection locked="0"/>
    </xf>
    <xf numFmtId="164" fontId="2" fillId="4" borderId="5" xfId="1" applyNumberFormat="1" applyFont="1" applyFill="1" applyBorder="1" applyAlignment="1" applyProtection="1">
      <alignment vertical="center"/>
      <protection locked="0"/>
    </xf>
    <xf numFmtId="164" fontId="2" fillId="4" borderId="0" xfId="1" applyNumberFormat="1" applyFont="1" applyFill="1" applyAlignment="1" applyProtection="1">
      <alignment vertical="center"/>
      <protection locked="0"/>
    </xf>
    <xf numFmtId="3" fontId="20" fillId="8" borderId="0" xfId="3" applyNumberFormat="1" applyFont="1" applyAlignment="1" applyProtection="1">
      <alignment vertical="center"/>
      <protection locked="0"/>
    </xf>
    <xf numFmtId="3" fontId="20" fillId="4" borderId="0" xfId="0" applyNumberFormat="1" applyFont="1" applyFill="1" applyAlignment="1" applyProtection="1">
      <alignment vertical="center"/>
      <protection locked="0"/>
    </xf>
    <xf numFmtId="3" fontId="20" fillId="8" borderId="13" xfId="3" applyNumberFormat="1" applyFont="1" applyBorder="1" applyAlignment="1" applyProtection="1">
      <alignment vertical="center"/>
      <protection locked="0"/>
    </xf>
    <xf numFmtId="3" fontId="20" fillId="8" borderId="5" xfId="3" applyNumberFormat="1" applyFont="1" applyBorder="1" applyAlignment="1" applyProtection="1">
      <alignment vertical="center"/>
      <protection locked="0"/>
    </xf>
    <xf numFmtId="3" fontId="20" fillId="4" borderId="13" xfId="0" applyNumberFormat="1" applyFont="1" applyFill="1" applyBorder="1" applyAlignment="1" applyProtection="1">
      <alignment vertical="center"/>
      <protection locked="0"/>
    </xf>
    <xf numFmtId="3" fontId="20" fillId="4" borderId="5" xfId="0" applyNumberFormat="1" applyFont="1" applyFill="1" applyBorder="1" applyAlignment="1" applyProtection="1">
      <alignment vertical="center"/>
      <protection locked="0"/>
    </xf>
    <xf numFmtId="0" fontId="20" fillId="8" borderId="0" xfId="3" applyFont="1" applyAlignment="1" applyProtection="1">
      <alignment horizontal="left" indent="1"/>
      <protection locked="0"/>
    </xf>
    <xf numFmtId="165" fontId="2" fillId="4" borderId="31" xfId="2" applyNumberFormat="1" applyFont="1" applyFill="1" applyBorder="1" applyAlignment="1" applyProtection="1">
      <alignment vertical="center"/>
      <protection locked="0"/>
    </xf>
    <xf numFmtId="165" fontId="2" fillId="4" borderId="32" xfId="2" applyNumberFormat="1" applyFont="1" applyFill="1" applyBorder="1" applyAlignment="1" applyProtection="1">
      <alignment vertical="center"/>
      <protection locked="0"/>
    </xf>
    <xf numFmtId="165" fontId="2" fillId="4" borderId="33" xfId="2" applyNumberFormat="1" applyFont="1" applyFill="1" applyBorder="1" applyAlignment="1" applyProtection="1">
      <alignment vertical="center"/>
      <protection locked="0"/>
    </xf>
    <xf numFmtId="165" fontId="2" fillId="4" borderId="0" xfId="2" applyNumberFormat="1" applyFont="1" applyFill="1" applyBorder="1" applyAlignment="1" applyProtection="1">
      <alignment vertical="center"/>
      <protection locked="0"/>
    </xf>
    <xf numFmtId="165" fontId="2" fillId="4" borderId="5" xfId="2" applyNumberFormat="1" applyFont="1" applyFill="1" applyBorder="1" applyAlignment="1" applyProtection="1">
      <alignment vertical="center"/>
      <protection locked="0"/>
    </xf>
    <xf numFmtId="165" fontId="2" fillId="4" borderId="35" xfId="2" applyNumberFormat="1" applyFont="1" applyFill="1" applyBorder="1" applyAlignment="1" applyProtection="1">
      <alignment vertical="center"/>
      <protection locked="0"/>
    </xf>
    <xf numFmtId="165" fontId="2" fillId="4" borderId="25" xfId="2" applyNumberFormat="1" applyFont="1" applyFill="1" applyBorder="1" applyAlignment="1" applyProtection="1">
      <alignment vertical="center"/>
      <protection locked="0"/>
    </xf>
    <xf numFmtId="165" fontId="2" fillId="4" borderId="27" xfId="2" applyNumberFormat="1" applyFont="1" applyFill="1" applyBorder="1" applyAlignment="1" applyProtection="1">
      <alignment vertical="center"/>
      <protection locked="0"/>
    </xf>
    <xf numFmtId="165" fontId="2" fillId="4" borderId="34" xfId="2" applyNumberFormat="1" applyFont="1" applyFill="1" applyBorder="1" applyAlignment="1" applyProtection="1">
      <alignment vertical="center"/>
      <protection locked="0"/>
    </xf>
    <xf numFmtId="164" fontId="0" fillId="0" borderId="16" xfId="1" applyNumberFormat="1" applyFont="1" applyBorder="1" applyAlignment="1" applyProtection="1">
      <alignment horizontal="center"/>
    </xf>
    <xf numFmtId="164" fontId="0" fillId="0" borderId="5" xfId="1" applyNumberFormat="1" applyFont="1" applyBorder="1" applyAlignment="1" applyProtection="1">
      <alignment horizontal="center"/>
    </xf>
    <xf numFmtId="164" fontId="0" fillId="0" borderId="9" xfId="1" applyNumberFormat="1" applyFont="1" applyBorder="1" applyAlignment="1" applyProtection="1">
      <alignment horizontal="center"/>
    </xf>
    <xf numFmtId="164" fontId="2" fillId="6" borderId="0" xfId="1" applyNumberFormat="1" applyFont="1" applyFill="1" applyAlignment="1" applyProtection="1">
      <alignment vertical="center"/>
    </xf>
    <xf numFmtId="164" fontId="2" fillId="0" borderId="13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vertical="center"/>
    </xf>
    <xf numFmtId="164" fontId="2" fillId="0" borderId="5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Alignment="1" applyProtection="1">
      <alignment vertical="center"/>
    </xf>
    <xf numFmtId="164" fontId="2" fillId="2" borderId="4" xfId="1" applyNumberFormat="1" applyFont="1" applyFill="1" applyBorder="1" applyAlignment="1" applyProtection="1">
      <alignment horizontal="right" vertical="center" wrapText="1"/>
    </xf>
    <xf numFmtId="165" fontId="2" fillId="0" borderId="13" xfId="2" applyNumberFormat="1" applyFont="1" applyFill="1" applyBorder="1" applyAlignment="1" applyProtection="1">
      <alignment vertical="center"/>
    </xf>
    <xf numFmtId="165" fontId="2" fillId="0" borderId="0" xfId="2" applyNumberFormat="1" applyFont="1" applyFill="1" applyBorder="1" applyAlignment="1" applyProtection="1">
      <alignment vertical="center"/>
    </xf>
    <xf numFmtId="165" fontId="2" fillId="0" borderId="5" xfId="2" applyNumberFormat="1" applyFont="1" applyFill="1" applyBorder="1" applyAlignment="1" applyProtection="1">
      <alignment vertical="center"/>
    </xf>
    <xf numFmtId="165" fontId="2" fillId="2" borderId="4" xfId="2" applyNumberFormat="1" applyFont="1" applyFill="1" applyBorder="1" applyAlignment="1" applyProtection="1">
      <alignment horizontal="right" vertical="center" wrapText="1"/>
    </xf>
    <xf numFmtId="164" fontId="2" fillId="2" borderId="13" xfId="1" applyNumberFormat="1" applyFont="1" applyFill="1" applyBorder="1" applyAlignment="1" applyProtection="1">
      <alignment vertical="center"/>
    </xf>
    <xf numFmtId="164" fontId="2" fillId="2" borderId="0" xfId="1" applyNumberFormat="1" applyFont="1" applyFill="1" applyBorder="1" applyAlignment="1" applyProtection="1">
      <alignment vertical="center"/>
    </xf>
    <xf numFmtId="164" fontId="2" fillId="2" borderId="5" xfId="1" applyNumberFormat="1" applyFont="1" applyFill="1" applyBorder="1" applyAlignment="1" applyProtection="1">
      <alignment vertical="center"/>
    </xf>
    <xf numFmtId="164" fontId="2" fillId="2" borderId="0" xfId="1" applyNumberFormat="1" applyFont="1" applyFill="1" applyAlignment="1" applyProtection="1">
      <alignment vertical="center"/>
    </xf>
    <xf numFmtId="10" fontId="2" fillId="2" borderId="4" xfId="1" applyNumberFormat="1" applyFont="1" applyFill="1" applyBorder="1" applyAlignment="1" applyProtection="1">
      <alignment horizontal="right" vertical="center" wrapText="1"/>
    </xf>
    <xf numFmtId="164" fontId="4" fillId="2" borderId="0" xfId="1" applyNumberFormat="1" applyFont="1" applyFill="1" applyAlignment="1" applyProtection="1">
      <alignment horizontal="right" vertical="center" wrapText="1"/>
    </xf>
    <xf numFmtId="164" fontId="2" fillId="2" borderId="5" xfId="1" applyNumberFormat="1" applyFont="1" applyFill="1" applyBorder="1" applyAlignment="1" applyProtection="1">
      <alignment horizontal="right" vertical="center" wrapText="1"/>
    </xf>
    <xf numFmtId="10" fontId="16" fillId="0" borderId="13" xfId="1" applyNumberFormat="1" applyFont="1" applyBorder="1" applyAlignment="1" applyProtection="1">
      <alignment vertical="center"/>
    </xf>
    <xf numFmtId="10" fontId="16" fillId="0" borderId="0" xfId="1" applyNumberFormat="1" applyFont="1" applyBorder="1" applyAlignment="1" applyProtection="1">
      <alignment vertical="center"/>
    </xf>
    <xf numFmtId="10" fontId="16" fillId="0" borderId="5" xfId="1" applyNumberFormat="1" applyFont="1" applyBorder="1" applyAlignment="1" applyProtection="1">
      <alignment vertical="center"/>
    </xf>
    <xf numFmtId="164" fontId="3" fillId="0" borderId="26" xfId="1" applyNumberFormat="1" applyFont="1" applyBorder="1" applyAlignment="1" applyProtection="1">
      <alignment vertical="center"/>
    </xf>
    <xf numFmtId="164" fontId="3" fillId="0" borderId="25" xfId="1" applyNumberFormat="1" applyFont="1" applyBorder="1" applyAlignment="1" applyProtection="1">
      <alignment vertical="center"/>
    </xf>
    <xf numFmtId="164" fontId="3" fillId="0" borderId="27" xfId="1" applyNumberFormat="1" applyFont="1" applyBorder="1" applyAlignment="1" applyProtection="1">
      <alignment vertical="center"/>
    </xf>
    <xf numFmtId="10" fontId="3" fillId="0" borderId="25" xfId="1" applyNumberFormat="1" applyFont="1" applyBorder="1" applyAlignment="1" applyProtection="1">
      <alignment vertical="center"/>
    </xf>
    <xf numFmtId="10" fontId="3" fillId="0" borderId="27" xfId="1" applyNumberFormat="1" applyFont="1" applyBorder="1" applyAlignment="1" applyProtection="1">
      <alignment vertical="center"/>
    </xf>
    <xf numFmtId="9" fontId="0" fillId="0" borderId="0" xfId="1" applyFont="1" applyProtection="1"/>
    <xf numFmtId="164" fontId="2" fillId="0" borderId="0" xfId="1" applyNumberFormat="1" applyFont="1" applyBorder="1" applyAlignment="1" applyProtection="1">
      <alignment vertical="center"/>
    </xf>
    <xf numFmtId="164" fontId="2" fillId="0" borderId="5" xfId="1" applyNumberFormat="1" applyFont="1" applyBorder="1" applyAlignment="1" applyProtection="1">
      <alignment vertical="center"/>
    </xf>
    <xf numFmtId="164" fontId="20" fillId="8" borderId="0" xfId="1" applyNumberFormat="1" applyFont="1" applyFill="1" applyBorder="1" applyAlignment="1" applyProtection="1">
      <alignment vertical="center"/>
    </xf>
    <xf numFmtId="9" fontId="4" fillId="2" borderId="0" xfId="1" applyFont="1" applyFill="1" applyAlignment="1" applyProtection="1">
      <alignment horizontal="right" vertical="center" wrapText="1"/>
    </xf>
    <xf numFmtId="1" fontId="3" fillId="2" borderId="24" xfId="1" applyNumberFormat="1" applyFont="1" applyFill="1" applyBorder="1" applyAlignment="1" applyProtection="1">
      <alignment horizontal="right" vertical="center" wrapText="1"/>
    </xf>
    <xf numFmtId="164" fontId="14" fillId="0" borderId="0" xfId="1" applyNumberFormat="1" applyFont="1" applyFill="1" applyBorder="1" applyProtection="1"/>
    <xf numFmtId="0" fontId="0" fillId="4" borderId="13" xfId="0" applyFill="1" applyBorder="1" applyProtection="1">
      <protection locked="0"/>
    </xf>
    <xf numFmtId="0" fontId="0" fillId="4" borderId="0" xfId="0" applyFill="1" applyProtection="1">
      <protection locked="0"/>
    </xf>
    <xf numFmtId="0" fontId="0" fillId="4" borderId="5" xfId="0" applyFill="1" applyBorder="1" applyProtection="1">
      <protection locked="0"/>
    </xf>
    <xf numFmtId="0" fontId="20" fillId="8" borderId="0" xfId="3" applyFont="1" applyAlignment="1" applyProtection="1">
      <alignment horizontal="right" vertical="center" indent="1"/>
      <protection locked="0"/>
    </xf>
    <xf numFmtId="164" fontId="14" fillId="0" borderId="0" xfId="1" applyNumberFormat="1" applyFont="1" applyBorder="1" applyProtection="1"/>
    <xf numFmtId="9" fontId="0" fillId="0" borderId="13" xfId="1" applyFont="1" applyBorder="1" applyProtection="1"/>
    <xf numFmtId="9" fontId="0" fillId="0" borderId="0" xfId="1" applyFont="1" applyBorder="1" applyProtection="1"/>
    <xf numFmtId="0" fontId="14" fillId="0" borderId="0" xfId="1" applyNumberFormat="1" applyFont="1" applyFill="1" applyBorder="1" applyProtection="1"/>
    <xf numFmtId="0" fontId="11" fillId="6" borderId="0" xfId="0" applyFont="1" applyFill="1" applyProtection="1"/>
    <xf numFmtId="0" fontId="15" fillId="6" borderId="1" xfId="0" applyFont="1" applyFill="1" applyBorder="1" applyProtection="1"/>
    <xf numFmtId="0" fontId="12" fillId="6" borderId="2" xfId="0" applyFont="1" applyFill="1" applyBorder="1" applyProtection="1"/>
    <xf numFmtId="0" fontId="0" fillId="6" borderId="2" xfId="0" applyFill="1" applyBorder="1" applyAlignment="1" applyProtection="1">
      <alignment horizontal="center" vertical="center"/>
    </xf>
    <xf numFmtId="0" fontId="12" fillId="6" borderId="3" xfId="0" applyFont="1" applyFill="1" applyBorder="1" applyAlignment="1" applyProtection="1">
      <alignment horizontal="center" vertical="center"/>
    </xf>
    <xf numFmtId="0" fontId="0" fillId="0" borderId="0" xfId="0" applyProtection="1"/>
    <xf numFmtId="0" fontId="21" fillId="6" borderId="1" xfId="0" applyFont="1" applyFill="1" applyBorder="1" applyProtection="1"/>
    <xf numFmtId="0" fontId="18" fillId="6" borderId="2" xfId="0" applyFont="1" applyFill="1" applyBorder="1" applyProtection="1"/>
    <xf numFmtId="0" fontId="18" fillId="5" borderId="3" xfId="0" applyFont="1" applyFill="1" applyBorder="1" applyProtection="1"/>
    <xf numFmtId="0" fontId="18" fillId="5" borderId="2" xfId="0" applyFont="1" applyFill="1" applyBorder="1" applyProtection="1"/>
    <xf numFmtId="0" fontId="7" fillId="0" borderId="0" xfId="0" applyFont="1" applyProtection="1"/>
    <xf numFmtId="0" fontId="25" fillId="0" borderId="14" xfId="0" applyFont="1" applyBorder="1" applyProtection="1"/>
    <xf numFmtId="0" fontId="0" fillId="0" borderId="15" xfId="0" applyBorder="1" applyProtection="1"/>
    <xf numFmtId="3" fontId="14" fillId="0" borderId="15" xfId="0" applyNumberFormat="1" applyFont="1" applyBorder="1" applyProtection="1"/>
    <xf numFmtId="0" fontId="27" fillId="0" borderId="14" xfId="0" applyFont="1" applyBorder="1" applyProtection="1"/>
    <xf numFmtId="0" fontId="20" fillId="0" borderId="15" xfId="0" applyFont="1" applyBorder="1" applyProtection="1"/>
    <xf numFmtId="0" fontId="16" fillId="5" borderId="16" xfId="0" applyFont="1" applyFill="1" applyBorder="1" applyAlignment="1" applyProtection="1">
      <alignment horizontal="right"/>
    </xf>
    <xf numFmtId="164" fontId="20" fillId="5" borderId="16" xfId="0" applyNumberFormat="1" applyFont="1" applyFill="1" applyBorder="1" applyProtection="1"/>
    <xf numFmtId="0" fontId="0" fillId="0" borderId="13" xfId="0" applyBorder="1" applyAlignment="1" applyProtection="1">
      <alignment horizontal="left" indent="1"/>
    </xf>
    <xf numFmtId="0" fontId="14" fillId="0" borderId="13" xfId="0" applyFont="1" applyBorder="1" applyProtection="1"/>
    <xf numFmtId="0" fontId="16" fillId="5" borderId="5" xfId="0" applyFont="1" applyFill="1" applyBorder="1" applyAlignment="1" applyProtection="1">
      <alignment horizontal="right"/>
    </xf>
    <xf numFmtId="164" fontId="0" fillId="5" borderId="5" xfId="0" applyNumberFormat="1" applyFill="1" applyBorder="1" applyProtection="1"/>
    <xf numFmtId="0" fontId="27" fillId="0" borderId="13" xfId="0" applyFont="1" applyBorder="1" applyProtection="1"/>
    <xf numFmtId="0" fontId="20" fillId="0" borderId="0" xfId="0" applyFont="1" applyProtection="1"/>
    <xf numFmtId="164" fontId="20" fillId="5" borderId="5" xfId="0" applyNumberFormat="1" applyFont="1" applyFill="1" applyBorder="1" applyProtection="1"/>
    <xf numFmtId="0" fontId="24" fillId="0" borderId="0" xfId="0" applyFont="1" applyProtection="1"/>
    <xf numFmtId="0" fontId="0" fillId="0" borderId="7" xfId="0" applyBorder="1" applyAlignment="1" applyProtection="1">
      <alignment horizontal="left" indent="1"/>
    </xf>
    <xf numFmtId="0" fontId="0" fillId="0" borderId="8" xfId="0" applyBorder="1" applyProtection="1"/>
    <xf numFmtId="164" fontId="13" fillId="5" borderId="5" xfId="0" applyNumberFormat="1" applyFont="1" applyFill="1" applyBorder="1" applyProtection="1"/>
    <xf numFmtId="0" fontId="25" fillId="10" borderId="14" xfId="0" applyFont="1" applyFill="1" applyBorder="1" applyAlignment="1" applyProtection="1">
      <alignment horizontal="left" vertical="center"/>
    </xf>
    <xf numFmtId="0" fontId="0" fillId="5" borderId="5" xfId="0" applyFill="1" applyBorder="1" applyProtection="1"/>
    <xf numFmtId="0" fontId="24" fillId="0" borderId="13" xfId="0" applyFont="1" applyBorder="1" applyProtection="1"/>
    <xf numFmtId="3" fontId="0" fillId="0" borderId="0" xfId="0" applyNumberFormat="1" applyProtection="1"/>
    <xf numFmtId="0" fontId="27" fillId="10" borderId="7" xfId="0" applyFont="1" applyFill="1" applyBorder="1" applyAlignment="1" applyProtection="1">
      <alignment vertical="top"/>
    </xf>
    <xf numFmtId="0" fontId="17" fillId="5" borderId="8" xfId="0" applyFont="1" applyFill="1" applyBorder="1" applyAlignment="1" applyProtection="1">
      <alignment vertical="top" wrapText="1"/>
    </xf>
    <xf numFmtId="0" fontId="16" fillId="5" borderId="9" xfId="0" applyFont="1" applyFill="1" applyBorder="1" applyAlignment="1" applyProtection="1">
      <alignment horizontal="right"/>
    </xf>
    <xf numFmtId="164" fontId="13" fillId="5" borderId="9" xfId="0" applyNumberFormat="1" applyFont="1" applyFill="1" applyBorder="1" applyAlignment="1" applyProtection="1">
      <alignment vertical="center"/>
    </xf>
    <xf numFmtId="0" fontId="26" fillId="10" borderId="13" xfId="0" applyFont="1" applyFill="1" applyBorder="1" applyAlignment="1" applyProtection="1">
      <alignment horizontal="left" vertical="center" indent="2"/>
    </xf>
    <xf numFmtId="0" fontId="26" fillId="10" borderId="7" xfId="0" applyFont="1" applyFill="1" applyBorder="1" applyAlignment="1" applyProtection="1">
      <alignment horizontal="left" vertical="center" indent="2"/>
    </xf>
    <xf numFmtId="3" fontId="0" fillId="0" borderId="8" xfId="0" applyNumberFormat="1" applyBorder="1" applyProtection="1"/>
    <xf numFmtId="0" fontId="16" fillId="5" borderId="8" xfId="0" applyFont="1" applyFill="1" applyBorder="1" applyAlignment="1" applyProtection="1">
      <alignment horizontal="left" vertical="top" wrapText="1"/>
    </xf>
    <xf numFmtId="164" fontId="0" fillId="5" borderId="0" xfId="0" applyNumberFormat="1" applyFill="1" applyAlignment="1" applyProtection="1">
      <alignment horizontal="right" vertic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5" borderId="0" xfId="0" applyFill="1" applyProtection="1"/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43" xfId="0" applyFont="1" applyFill="1" applyBorder="1" applyAlignment="1" applyProtection="1">
      <alignment horizontal="center" vertical="center"/>
    </xf>
    <xf numFmtId="0" fontId="5" fillId="3" borderId="42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7" borderId="12" xfId="0" applyFont="1" applyFill="1" applyBorder="1" applyAlignment="1" applyProtection="1">
      <alignment horizontal="center" wrapText="1"/>
    </xf>
    <xf numFmtId="0" fontId="6" fillId="3" borderId="28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/>
    </xf>
    <xf numFmtId="0" fontId="5" fillId="3" borderId="41" xfId="0" applyFont="1" applyFill="1" applyBorder="1" applyAlignment="1" applyProtection="1">
      <alignment horizontal="center"/>
    </xf>
    <xf numFmtId="0" fontId="5" fillId="7" borderId="24" xfId="0" applyFont="1" applyFill="1" applyBorder="1" applyAlignment="1" applyProtection="1">
      <alignment horizontal="center" wrapText="1"/>
    </xf>
    <xf numFmtId="0" fontId="25" fillId="0" borderId="11" xfId="0" applyFont="1" applyBorder="1" applyAlignment="1" applyProtection="1">
      <alignment vertical="center"/>
    </xf>
    <xf numFmtId="3" fontId="3" fillId="2" borderId="26" xfId="0" applyNumberFormat="1" applyFont="1" applyFill="1" applyBorder="1" applyAlignment="1" applyProtection="1">
      <alignment vertical="center"/>
    </xf>
    <xf numFmtId="3" fontId="3" fillId="2" borderId="25" xfId="0" applyNumberFormat="1" applyFont="1" applyFill="1" applyBorder="1" applyAlignment="1" applyProtection="1">
      <alignment vertical="center"/>
    </xf>
    <xf numFmtId="3" fontId="3" fillId="2" borderId="27" xfId="0" applyNumberFormat="1" applyFont="1" applyFill="1" applyBorder="1" applyAlignment="1" applyProtection="1">
      <alignment vertical="center"/>
    </xf>
    <xf numFmtId="3" fontId="3" fillId="2" borderId="22" xfId="0" applyNumberFormat="1" applyFont="1" applyFill="1" applyBorder="1" applyAlignment="1" applyProtection="1">
      <alignment vertical="center"/>
    </xf>
    <xf numFmtId="3" fontId="3" fillId="2" borderId="10" xfId="0" applyNumberFormat="1" applyFont="1" applyFill="1" applyBorder="1" applyAlignment="1" applyProtection="1">
      <alignment horizontal="right" vertical="center" wrapText="1"/>
    </xf>
    <xf numFmtId="0" fontId="26" fillId="10" borderId="13" xfId="0" applyFont="1" applyFill="1" applyBorder="1" applyAlignment="1" applyProtection="1">
      <alignment horizontal="left" vertical="center" indent="1"/>
    </xf>
    <xf numFmtId="0" fontId="2" fillId="6" borderId="0" xfId="0" applyFont="1" applyFill="1" applyAlignment="1" applyProtection="1">
      <alignment vertical="center"/>
    </xf>
    <xf numFmtId="0" fontId="2" fillId="6" borderId="5" xfId="0" applyFont="1" applyFill="1" applyBorder="1" applyAlignment="1" applyProtection="1">
      <alignment vertical="center"/>
    </xf>
    <xf numFmtId="3" fontId="2" fillId="2" borderId="4" xfId="0" applyNumberFormat="1" applyFont="1" applyFill="1" applyBorder="1" applyAlignment="1" applyProtection="1">
      <alignment horizontal="right" vertical="center" wrapText="1"/>
    </xf>
    <xf numFmtId="0" fontId="24" fillId="0" borderId="13" xfId="0" applyFont="1" applyBorder="1" applyAlignment="1" applyProtection="1">
      <alignment horizontal="left" vertical="center" indent="1"/>
    </xf>
    <xf numFmtId="0" fontId="26" fillId="0" borderId="13" xfId="0" applyFont="1" applyBorder="1" applyAlignment="1" applyProtection="1">
      <alignment horizontal="left" vertical="center" indent="2"/>
    </xf>
    <xf numFmtId="3" fontId="2" fillId="0" borderId="13" xfId="0" applyNumberFormat="1" applyFont="1" applyBorder="1" applyAlignment="1" applyProtection="1">
      <alignment vertical="center"/>
    </xf>
    <xf numFmtId="3" fontId="2" fillId="0" borderId="0" xfId="0" applyNumberFormat="1" applyFont="1" applyAlignment="1" applyProtection="1">
      <alignment vertical="center"/>
    </xf>
    <xf numFmtId="3" fontId="2" fillId="0" borderId="5" xfId="0" applyNumberFormat="1" applyFont="1" applyBorder="1" applyAlignment="1" applyProtection="1">
      <alignment vertical="center"/>
    </xf>
    <xf numFmtId="0" fontId="26" fillId="0" borderId="13" xfId="0" applyFont="1" applyBorder="1" applyAlignment="1" applyProtection="1">
      <alignment horizontal="left" vertical="center" indent="1"/>
    </xf>
    <xf numFmtId="3" fontId="2" fillId="2" borderId="13" xfId="0" applyNumberFormat="1" applyFont="1" applyFill="1" applyBorder="1" applyAlignment="1" applyProtection="1">
      <alignment vertical="center"/>
    </xf>
    <xf numFmtId="3" fontId="2" fillId="2" borderId="0" xfId="0" applyNumberFormat="1" applyFont="1" applyFill="1" applyAlignment="1" applyProtection="1">
      <alignment vertical="center"/>
    </xf>
    <xf numFmtId="3" fontId="2" fillId="2" borderId="5" xfId="0" applyNumberFormat="1" applyFont="1" applyFill="1" applyBorder="1" applyAlignment="1" applyProtection="1">
      <alignment vertical="center"/>
    </xf>
    <xf numFmtId="0" fontId="26" fillId="10" borderId="7" xfId="0" applyFont="1" applyFill="1" applyBorder="1" applyAlignment="1" applyProtection="1">
      <alignment horizontal="left" vertical="center" indent="1"/>
    </xf>
    <xf numFmtId="3" fontId="2" fillId="2" borderId="7" xfId="0" applyNumberFormat="1" applyFont="1" applyFill="1" applyBorder="1" applyAlignment="1" applyProtection="1">
      <alignment vertical="center"/>
    </xf>
    <xf numFmtId="3" fontId="2" fillId="2" borderId="8" xfId="0" applyNumberFormat="1" applyFont="1" applyFill="1" applyBorder="1" applyAlignment="1" applyProtection="1">
      <alignment vertical="center"/>
    </xf>
    <xf numFmtId="3" fontId="2" fillId="2" borderId="9" xfId="0" applyNumberFormat="1" applyFont="1" applyFill="1" applyBorder="1" applyAlignment="1" applyProtection="1">
      <alignment vertical="center"/>
    </xf>
    <xf numFmtId="3" fontId="2" fillId="2" borderId="6" xfId="0" applyNumberFormat="1" applyFont="1" applyFill="1" applyBorder="1" applyAlignment="1" applyProtection="1">
      <alignment horizontal="right" vertical="center" wrapText="1"/>
    </xf>
    <xf numFmtId="0" fontId="4" fillId="2" borderId="0" xfId="0" applyFont="1" applyFill="1" applyAlignment="1" applyProtection="1">
      <alignment horizontal="left" vertical="center" indent="1"/>
    </xf>
    <xf numFmtId="0" fontId="4" fillId="2" borderId="13" xfId="0" applyFont="1" applyFill="1" applyBorder="1" applyAlignment="1" applyProtection="1">
      <alignment horizontal="left" vertical="center" indent="1"/>
    </xf>
    <xf numFmtId="0" fontId="4" fillId="2" borderId="5" xfId="0" applyFont="1" applyFill="1" applyBorder="1" applyAlignment="1" applyProtection="1">
      <alignment horizontal="left" vertical="center" indent="1"/>
    </xf>
    <xf numFmtId="0" fontId="25" fillId="0" borderId="11" xfId="0" applyFont="1" applyBorder="1" applyAlignment="1" applyProtection="1">
      <alignment horizontal="left" vertical="center"/>
    </xf>
    <xf numFmtId="3" fontId="3" fillId="0" borderId="11" xfId="0" applyNumberFormat="1" applyFont="1" applyBorder="1" applyAlignment="1" applyProtection="1">
      <alignment vertical="center"/>
    </xf>
    <xf numFmtId="3" fontId="3" fillId="0" borderId="22" xfId="0" applyNumberFormat="1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2" borderId="16" xfId="0" applyNumberFormat="1" applyFont="1" applyFill="1" applyBorder="1" applyAlignment="1" applyProtection="1">
      <alignment horizontal="right" vertical="center" wrapText="1"/>
    </xf>
    <xf numFmtId="3" fontId="2" fillId="2" borderId="5" xfId="0" applyNumberFormat="1" applyFont="1" applyFill="1" applyBorder="1" applyAlignment="1" applyProtection="1">
      <alignment horizontal="right" vertical="center" wrapText="1"/>
    </xf>
    <xf numFmtId="0" fontId="26" fillId="0" borderId="7" xfId="0" applyFont="1" applyBorder="1" applyAlignment="1" applyProtection="1">
      <alignment horizontal="left" vertical="center" wrapText="1" indent="1"/>
    </xf>
    <xf numFmtId="3" fontId="2" fillId="2" borderId="9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 wrapText="1" indent="1"/>
    </xf>
    <xf numFmtId="3" fontId="2" fillId="2" borderId="14" xfId="0" applyNumberFormat="1" applyFont="1" applyFill="1" applyBorder="1" applyAlignment="1" applyProtection="1">
      <alignment vertical="center"/>
    </xf>
    <xf numFmtId="3" fontId="2" fillId="2" borderId="15" xfId="0" applyNumberFormat="1" applyFont="1" applyFill="1" applyBorder="1" applyAlignment="1" applyProtection="1">
      <alignment vertical="center"/>
    </xf>
    <xf numFmtId="3" fontId="2" fillId="2" borderId="16" xfId="0" applyNumberFormat="1" applyFont="1" applyFill="1" applyBorder="1" applyAlignment="1" applyProtection="1">
      <alignment vertical="center"/>
    </xf>
    <xf numFmtId="3" fontId="2" fillId="2" borderId="0" xfId="0" applyNumberFormat="1" applyFont="1" applyFill="1" applyAlignment="1" applyProtection="1">
      <alignment horizontal="right" vertical="center" wrapText="1"/>
    </xf>
    <xf numFmtId="0" fontId="25" fillId="10" borderId="17" xfId="0" applyFont="1" applyFill="1" applyBorder="1" applyAlignment="1" applyProtection="1">
      <alignment vertical="center"/>
    </xf>
    <xf numFmtId="3" fontId="3" fillId="2" borderId="29" xfId="0" applyNumberFormat="1" applyFont="1" applyFill="1" applyBorder="1" applyAlignment="1" applyProtection="1">
      <alignment vertical="center"/>
    </xf>
    <xf numFmtId="3" fontId="3" fillId="2" borderId="21" xfId="0" applyNumberFormat="1" applyFont="1" applyFill="1" applyBorder="1" applyAlignment="1" applyProtection="1">
      <alignment vertical="center"/>
    </xf>
    <xf numFmtId="3" fontId="3" fillId="2" borderId="30" xfId="0" applyNumberFormat="1" applyFont="1" applyFill="1" applyBorder="1" applyAlignment="1" applyProtection="1">
      <alignment vertical="center"/>
    </xf>
    <xf numFmtId="3" fontId="2" fillId="2" borderId="20" xfId="0" applyNumberFormat="1" applyFont="1" applyFill="1" applyBorder="1" applyAlignment="1" applyProtection="1">
      <alignment horizontal="right" vertical="center" wrapText="1"/>
    </xf>
    <xf numFmtId="3" fontId="2" fillId="6" borderId="0" xfId="0" applyNumberFormat="1" applyFont="1" applyFill="1" applyAlignment="1" applyProtection="1">
      <alignment vertical="center"/>
    </xf>
    <xf numFmtId="0" fontId="25" fillId="0" borderId="39" xfId="0" applyFont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indent="1"/>
    </xf>
    <xf numFmtId="0" fontId="4" fillId="2" borderId="8" xfId="0" applyFont="1" applyFill="1" applyBorder="1" applyAlignment="1" applyProtection="1">
      <alignment horizontal="left" vertical="center" indent="1"/>
    </xf>
    <xf numFmtId="0" fontId="4" fillId="2" borderId="9" xfId="0" applyFont="1" applyFill="1" applyBorder="1" applyAlignment="1" applyProtection="1">
      <alignment horizontal="left" vertical="center" indent="1"/>
    </xf>
    <xf numFmtId="164" fontId="2" fillId="2" borderId="0" xfId="0" applyNumberFormat="1" applyFont="1" applyFill="1" applyAlignment="1" applyProtection="1">
      <alignment horizontal="right" vertical="center" wrapText="1"/>
    </xf>
    <xf numFmtId="0" fontId="25" fillId="10" borderId="11" xfId="0" applyFont="1" applyFill="1" applyBorder="1" applyAlignment="1" applyProtection="1">
      <alignment vertical="center"/>
    </xf>
    <xf numFmtId="3" fontId="3" fillId="2" borderId="11" xfId="0" applyNumberFormat="1" applyFont="1" applyFill="1" applyBorder="1" applyAlignment="1" applyProtection="1">
      <alignment vertical="center"/>
    </xf>
    <xf numFmtId="3" fontId="3" fillId="2" borderId="12" xfId="0" applyNumberFormat="1" applyFont="1" applyFill="1" applyBorder="1" applyAlignment="1" applyProtection="1">
      <alignment vertical="center"/>
    </xf>
    <xf numFmtId="3" fontId="2" fillId="9" borderId="13" xfId="0" applyNumberFormat="1" applyFont="1" applyFill="1" applyBorder="1" applyAlignment="1" applyProtection="1">
      <alignment vertical="center"/>
    </xf>
    <xf numFmtId="3" fontId="2" fillId="9" borderId="0" xfId="0" applyNumberFormat="1" applyFont="1" applyFill="1" applyAlignment="1" applyProtection="1">
      <alignment vertical="center"/>
    </xf>
    <xf numFmtId="3" fontId="2" fillId="9" borderId="5" xfId="0" applyNumberFormat="1" applyFont="1" applyFill="1" applyBorder="1" applyAlignment="1" applyProtection="1">
      <alignment vertical="center"/>
    </xf>
    <xf numFmtId="0" fontId="25" fillId="10" borderId="18" xfId="0" applyFont="1" applyFill="1" applyBorder="1" applyAlignment="1" applyProtection="1">
      <alignment vertical="center"/>
    </xf>
    <xf numFmtId="3" fontId="3" fillId="2" borderId="18" xfId="0" applyNumberFormat="1" applyFont="1" applyFill="1" applyBorder="1" applyAlignment="1" applyProtection="1">
      <alignment vertical="center"/>
    </xf>
    <xf numFmtId="3" fontId="3" fillId="2" borderId="23" xfId="0" applyNumberFormat="1" applyFont="1" applyFill="1" applyBorder="1" applyAlignment="1" applyProtection="1">
      <alignment vertical="center"/>
    </xf>
    <xf numFmtId="3" fontId="3" fillId="2" borderId="24" xfId="0" applyNumberFormat="1" applyFont="1" applyFill="1" applyBorder="1" applyAlignment="1" applyProtection="1">
      <alignment vertical="center"/>
    </xf>
    <xf numFmtId="3" fontId="3" fillId="2" borderId="19" xfId="0" applyNumberFormat="1" applyFont="1" applyFill="1" applyBorder="1" applyAlignment="1" applyProtection="1">
      <alignment horizontal="right" vertical="center" wrapText="1"/>
    </xf>
    <xf numFmtId="0" fontId="28" fillId="0" borderId="7" xfId="0" applyFont="1" applyBorder="1" applyAlignment="1" applyProtection="1">
      <alignment horizontal="left" vertical="center"/>
    </xf>
    <xf numFmtId="3" fontId="8" fillId="2" borderId="7" xfId="0" applyNumberFormat="1" applyFont="1" applyFill="1" applyBorder="1" applyAlignment="1" applyProtection="1">
      <alignment vertical="center"/>
    </xf>
    <xf numFmtId="3" fontId="8" fillId="2" borderId="8" xfId="0" applyNumberFormat="1" applyFont="1" applyFill="1" applyBorder="1" applyAlignment="1" applyProtection="1">
      <alignment vertical="center"/>
    </xf>
    <xf numFmtId="3" fontId="8" fillId="2" borderId="9" xfId="0" applyNumberFormat="1" applyFont="1" applyFill="1" applyBorder="1" applyAlignment="1" applyProtection="1">
      <alignment vertical="center"/>
    </xf>
    <xf numFmtId="3" fontId="8" fillId="2" borderId="6" xfId="0" applyNumberFormat="1" applyFont="1" applyFill="1" applyBorder="1" applyAlignment="1" applyProtection="1">
      <alignment horizontal="right" vertical="center" wrapText="1"/>
    </xf>
    <xf numFmtId="0" fontId="19" fillId="0" borderId="13" xfId="0" applyFont="1" applyBorder="1" applyAlignment="1" applyProtection="1">
      <alignment horizontal="left" vertical="center" indent="2"/>
    </xf>
    <xf numFmtId="0" fontId="8" fillId="2" borderId="13" xfId="0" applyFont="1" applyFill="1" applyBorder="1" applyAlignment="1" applyProtection="1">
      <alignment horizontal="right" vertical="center" indent="1"/>
    </xf>
    <xf numFmtId="0" fontId="8" fillId="2" borderId="0" xfId="0" applyFont="1" applyFill="1" applyAlignment="1" applyProtection="1">
      <alignment horizontal="right" vertical="center" indent="1"/>
    </xf>
    <xf numFmtId="0" fontId="8" fillId="2" borderId="5" xfId="0" applyFont="1" applyFill="1" applyBorder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29" fillId="0" borderId="0" xfId="0" applyFont="1" applyAlignment="1" applyProtection="1">
      <alignment horizontal="left" vertical="center" indent="2"/>
    </xf>
    <xf numFmtId="0" fontId="8" fillId="2" borderId="0" xfId="0" applyFont="1" applyFill="1" applyAlignment="1" applyProtection="1">
      <alignment horizontal="left" vertical="center" indent="1"/>
    </xf>
    <xf numFmtId="0" fontId="16" fillId="0" borderId="36" xfId="0" applyFont="1" applyBorder="1" applyAlignment="1" applyProtection="1">
      <alignment vertical="center" wrapText="1"/>
    </xf>
    <xf numFmtId="0" fontId="3" fillId="0" borderId="15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vertical="center"/>
    </xf>
    <xf numFmtId="0" fontId="3" fillId="0" borderId="16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2" fillId="2" borderId="5" xfId="0" applyFont="1" applyFill="1" applyBorder="1" applyAlignment="1" applyProtection="1">
      <alignment horizontal="right" vertical="center" wrapText="1"/>
    </xf>
    <xf numFmtId="0" fontId="3" fillId="0" borderId="6" xfId="0" applyFont="1" applyBorder="1" applyAlignment="1" applyProtection="1">
      <alignment vertical="center"/>
    </xf>
    <xf numFmtId="0" fontId="3" fillId="2" borderId="8" xfId="0" applyFont="1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vertical="center"/>
    </xf>
    <xf numFmtId="0" fontId="16" fillId="0" borderId="0" xfId="0" applyFont="1" applyAlignment="1" applyProtection="1">
      <alignment horizontal="right"/>
    </xf>
    <xf numFmtId="0" fontId="6" fillId="0" borderId="0" xfId="0" applyFont="1" applyProtection="1"/>
    <xf numFmtId="0" fontId="10" fillId="0" borderId="0" xfId="0" applyFont="1" applyProtection="1"/>
    <xf numFmtId="3" fontId="9" fillId="0" borderId="0" xfId="0" applyNumberFormat="1" applyFont="1" applyProtection="1"/>
    <xf numFmtId="3" fontId="9" fillId="5" borderId="0" xfId="0" applyNumberFormat="1" applyFont="1" applyFill="1" applyProtection="1"/>
    <xf numFmtId="3" fontId="10" fillId="0" borderId="0" xfId="0" applyNumberFormat="1" applyFont="1" applyProtection="1"/>
    <xf numFmtId="164" fontId="20" fillId="8" borderId="0" xfId="1" applyNumberFormat="1" applyFont="1" applyFill="1" applyBorder="1" applyAlignment="1" applyProtection="1">
      <alignment vertical="center"/>
      <protection locked="0"/>
    </xf>
    <xf numFmtId="0" fontId="24" fillId="8" borderId="37" xfId="3" applyFont="1" applyBorder="1" applyAlignment="1" applyProtection="1">
      <alignment horizontal="left" vertical="center" indent="2"/>
      <protection locked="0"/>
    </xf>
    <xf numFmtId="0" fontId="24" fillId="8" borderId="4" xfId="3" applyFont="1" applyBorder="1" applyAlignment="1" applyProtection="1">
      <alignment horizontal="left" vertical="center" indent="2"/>
      <protection locked="0"/>
    </xf>
    <xf numFmtId="0" fontId="24" fillId="8" borderId="38" xfId="3" applyFont="1" applyBorder="1" applyAlignment="1" applyProtection="1">
      <alignment horizontal="left" vertical="center" indent="2"/>
      <protection locked="0"/>
    </xf>
    <xf numFmtId="0" fontId="16" fillId="5" borderId="8" xfId="0" applyFont="1" applyFill="1" applyBorder="1" applyAlignment="1" applyProtection="1">
      <alignment horizontal="right"/>
    </xf>
    <xf numFmtId="0" fontId="16" fillId="0" borderId="0" xfId="0" applyFont="1" applyProtection="1"/>
    <xf numFmtId="0" fontId="2" fillId="0" borderId="13" xfId="0" applyFont="1" applyBorder="1" applyAlignment="1" applyProtection="1">
      <alignment horizontal="left" vertical="center" indent="2"/>
    </xf>
    <xf numFmtId="0" fontId="3" fillId="2" borderId="17" xfId="0" applyFont="1" applyFill="1" applyBorder="1" applyAlignment="1" applyProtection="1">
      <alignment vertical="center"/>
    </xf>
  </cellXfs>
  <cellStyles count="4">
    <cellStyle name="Comma" xfId="2" builtinId="3"/>
    <cellStyle name="Neutral" xfId="3" builtinId="28"/>
    <cellStyle name="Normal" xfId="0" builtinId="0"/>
    <cellStyle name="Percent" xfId="1" builtinId="5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  <color rgb="FFFF7C80"/>
      <color rgb="FFFF5050"/>
      <color rgb="FFDDDDD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816430</xdr:colOff>
      <xdr:row>9</xdr:row>
      <xdr:rowOff>37012</xdr:rowOff>
    </xdr:from>
    <xdr:to>
      <xdr:col>17</xdr:col>
      <xdr:colOff>533401</xdr:colOff>
      <xdr:row>13</xdr:row>
      <xdr:rowOff>82679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E227E7-3672-4C17-9B0B-5234CD1E9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1680" y="1697083"/>
          <a:ext cx="7772400" cy="780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9</xdr:row>
      <xdr:rowOff>27215</xdr:rowOff>
    </xdr:from>
    <xdr:to>
      <xdr:col>17</xdr:col>
      <xdr:colOff>912495</xdr:colOff>
      <xdr:row>13</xdr:row>
      <xdr:rowOff>67167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54F45A0-0E0D-4217-F616-35A9896FE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2679" y="1687286"/>
          <a:ext cx="7770495" cy="774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1"/>
  <sheetViews>
    <sheetView showGridLines="0" tabSelected="1" view="pageBreakPreview" zoomScale="70" zoomScaleNormal="90" zoomScaleSheetLayoutView="70" workbookViewId="0">
      <selection activeCell="A58" activeCellId="10" sqref="G3:G6 B20:I20 B23:I23 B25:M25 B31:Q31 S44:S48 B44:Q45 Q46 B48:Q48 J51 A58:Q68"/>
    </sheetView>
  </sheetViews>
  <sheetFormatPr defaultRowHeight="14.4" x14ac:dyDescent="0.3"/>
  <cols>
    <col min="1" max="1" width="106.109375" style="77" customWidth="1"/>
    <col min="2" max="18" width="14.6640625" style="77" customWidth="1"/>
    <col min="19" max="19" width="9.44140625" style="77" bestFit="1" customWidth="1"/>
    <col min="20" max="16384" width="8.88671875" style="77"/>
  </cols>
  <sheetData>
    <row r="1" spans="1:20" ht="16.2" thickBot="1" x14ac:dyDescent="0.35">
      <c r="A1" s="72" t="s">
        <v>7</v>
      </c>
      <c r="B1" s="73" t="s">
        <v>8</v>
      </c>
      <c r="C1" s="74"/>
      <c r="D1" s="74"/>
      <c r="E1" s="74"/>
      <c r="F1" s="74"/>
      <c r="G1" s="75" t="s">
        <v>0</v>
      </c>
      <c r="H1" s="76" t="s">
        <v>14</v>
      </c>
      <c r="L1" s="78" t="s">
        <v>19</v>
      </c>
      <c r="M1" s="79"/>
      <c r="N1" s="79"/>
      <c r="O1" s="79"/>
      <c r="P1" s="79"/>
      <c r="Q1" s="79"/>
      <c r="R1" s="79"/>
      <c r="S1" s="80"/>
      <c r="T1" s="81"/>
    </row>
    <row r="2" spans="1:20" x14ac:dyDescent="0.3">
      <c r="A2" s="82" t="s">
        <v>89</v>
      </c>
      <c r="B2" s="83" t="s">
        <v>9</v>
      </c>
      <c r="C2" s="84"/>
      <c r="D2" s="84"/>
      <c r="E2" s="84"/>
      <c r="F2" s="84"/>
      <c r="G2" s="85">
        <f>SUM(G3:G6)</f>
        <v>0</v>
      </c>
      <c r="H2" s="29" t="str">
        <f>IFERROR(G2/$G$2,"-")</f>
        <v>-</v>
      </c>
      <c r="L2" s="86" t="s">
        <v>20</v>
      </c>
      <c r="M2" s="87"/>
      <c r="N2" s="87"/>
      <c r="O2" s="87"/>
      <c r="P2" s="87"/>
      <c r="Q2" s="87"/>
      <c r="R2" s="88" t="b">
        <f>IFERROR(H4&gt;=0.01," ")</f>
        <v>1</v>
      </c>
      <c r="S2" s="89" t="str">
        <f>IFERROR((H5+H4)," ")</f>
        <v xml:space="preserve"> </v>
      </c>
    </row>
    <row r="3" spans="1:20" x14ac:dyDescent="0.3">
      <c r="A3" s="77" t="s">
        <v>6</v>
      </c>
      <c r="B3" s="90" t="s">
        <v>10</v>
      </c>
      <c r="G3" s="1"/>
      <c r="H3" s="30" t="str">
        <f>IFERROR(G3/$G$2,"-")</f>
        <v>-</v>
      </c>
      <c r="L3" s="91" t="s">
        <v>21</v>
      </c>
      <c r="R3" s="92" t="b">
        <f>H6&lt;=0.6</f>
        <v>0</v>
      </c>
      <c r="S3" s="93" t="str">
        <f>H6</f>
        <v>-</v>
      </c>
    </row>
    <row r="4" spans="1:20" x14ac:dyDescent="0.3">
      <c r="A4" s="77" t="s">
        <v>2</v>
      </c>
      <c r="B4" s="90" t="s">
        <v>11</v>
      </c>
      <c r="G4" s="1"/>
      <c r="H4" s="30" t="str">
        <f>IFERROR(G4/$G$2,"-")</f>
        <v>-</v>
      </c>
      <c r="L4" s="94" t="s">
        <v>22</v>
      </c>
      <c r="M4" s="95"/>
      <c r="N4" s="95"/>
      <c r="O4" s="95"/>
      <c r="P4" s="95"/>
      <c r="Q4" s="95"/>
      <c r="R4" s="92" t="b">
        <f>R21=1</f>
        <v>0</v>
      </c>
      <c r="S4" s="96">
        <f>R21</f>
        <v>0</v>
      </c>
    </row>
    <row r="5" spans="1:20" x14ac:dyDescent="0.3">
      <c r="A5" s="97" t="s">
        <v>3</v>
      </c>
      <c r="B5" s="90" t="s">
        <v>12</v>
      </c>
      <c r="G5" s="1"/>
      <c r="H5" s="30" t="str">
        <f>IFERROR(G5/$G$2,"-")</f>
        <v>-</v>
      </c>
      <c r="L5" s="94" t="s">
        <v>23</v>
      </c>
      <c r="M5" s="95"/>
      <c r="N5" s="95"/>
      <c r="O5" s="95"/>
      <c r="P5" s="95"/>
      <c r="Q5" s="95"/>
      <c r="R5" s="92" t="b">
        <f>S5&lt;=0.6</f>
        <v>1</v>
      </c>
      <c r="S5" s="96">
        <f>R25</f>
        <v>0</v>
      </c>
    </row>
    <row r="6" spans="1:20" ht="15" thickBot="1" x14ac:dyDescent="0.35">
      <c r="A6" s="77" t="s">
        <v>4</v>
      </c>
      <c r="B6" s="98" t="s">
        <v>13</v>
      </c>
      <c r="C6" s="99"/>
      <c r="D6" s="99"/>
      <c r="E6" s="99"/>
      <c r="F6" s="99"/>
      <c r="G6" s="2"/>
      <c r="H6" s="31" t="str">
        <f>IFERROR(G6/$G$2,"-")</f>
        <v>-</v>
      </c>
      <c r="L6" s="94" t="s">
        <v>25</v>
      </c>
      <c r="M6" s="95"/>
      <c r="N6" s="95"/>
      <c r="O6" s="95"/>
      <c r="P6" s="95"/>
      <c r="Q6" s="95"/>
      <c r="R6" s="92" t="b">
        <f>AND($C$27&gt;=0.05,$E$27&gt;=0.25,$G$27&gt;=0.4,$I$27&gt;=0.6)</f>
        <v>0</v>
      </c>
      <c r="S6" s="100"/>
    </row>
    <row r="7" spans="1:20" ht="15" thickBot="1" x14ac:dyDescent="0.35">
      <c r="A7" s="95" t="s">
        <v>5</v>
      </c>
      <c r="L7" s="94" t="s">
        <v>24</v>
      </c>
      <c r="M7" s="95"/>
      <c r="N7" s="95"/>
      <c r="O7" s="95"/>
      <c r="P7" s="95"/>
      <c r="Q7" s="95"/>
      <c r="R7" s="92" t="b">
        <f ca="1">MAX(F40:Q40)&lt;= 0.22</f>
        <v>1</v>
      </c>
      <c r="S7" s="100"/>
    </row>
    <row r="8" spans="1:20" x14ac:dyDescent="0.3">
      <c r="B8" s="101" t="s">
        <v>9</v>
      </c>
      <c r="C8" s="84"/>
      <c r="D8" s="84"/>
      <c r="E8" s="84"/>
      <c r="F8" s="84"/>
      <c r="G8" s="85">
        <f>G2</f>
        <v>0</v>
      </c>
      <c r="H8" s="29" t="str">
        <f>IFERROR(G8/$G$8,"-")</f>
        <v>-</v>
      </c>
      <c r="L8" s="94" t="s">
        <v>26</v>
      </c>
      <c r="R8" s="92" t="b">
        <f ca="1">ROUND(G8,0)=ROUND(SUM((B19:Q19),(B35:Q35)),0)</f>
        <v>1</v>
      </c>
      <c r="S8" s="102"/>
    </row>
    <row r="9" spans="1:20" ht="15" thickBot="1" x14ac:dyDescent="0.35">
      <c r="B9" s="103" t="s">
        <v>15</v>
      </c>
      <c r="G9" s="104">
        <f ca="1">G8-SUM(G11:G12)</f>
        <v>0</v>
      </c>
      <c r="H9" s="30" t="str">
        <f ca="1">IFERROR(G9/$G$8,"-")</f>
        <v>-</v>
      </c>
      <c r="L9" s="105" t="s">
        <v>27</v>
      </c>
      <c r="M9" s="106"/>
      <c r="N9" s="106"/>
      <c r="O9" s="106"/>
      <c r="P9" s="106"/>
      <c r="Q9" s="106"/>
      <c r="R9" s="107" t="b">
        <f ca="1">R30&lt;=R26</f>
        <v>1</v>
      </c>
      <c r="S9" s="108"/>
    </row>
    <row r="10" spans="1:20" x14ac:dyDescent="0.3">
      <c r="B10" s="90" t="s">
        <v>16</v>
      </c>
      <c r="G10" s="104">
        <f ca="1">SUM(G11:G12)</f>
        <v>0</v>
      </c>
      <c r="H10" s="30" t="str">
        <f ca="1">IFERROR(G10/$G$8,"-")</f>
        <v>-</v>
      </c>
    </row>
    <row r="11" spans="1:20" x14ac:dyDescent="0.3">
      <c r="B11" s="109" t="s">
        <v>17</v>
      </c>
      <c r="G11" s="104">
        <f>SUM(B36:Q36)</f>
        <v>0</v>
      </c>
      <c r="H11" s="30" t="str">
        <f>IFERROR(G11/$G$8,"-")</f>
        <v>-</v>
      </c>
    </row>
    <row r="12" spans="1:20" ht="15" thickBot="1" x14ac:dyDescent="0.35">
      <c r="B12" s="110" t="s">
        <v>18</v>
      </c>
      <c r="C12" s="99"/>
      <c r="D12" s="99"/>
      <c r="E12" s="99"/>
      <c r="F12" s="99"/>
      <c r="G12" s="111">
        <f ca="1">SUM(B37:Q37)</f>
        <v>0</v>
      </c>
      <c r="H12" s="31" t="str">
        <f ca="1">IFERROR(G12/$G$8,"-")</f>
        <v>-</v>
      </c>
    </row>
    <row r="13" spans="1:20" ht="15" customHeight="1" x14ac:dyDescent="0.3"/>
    <row r="14" spans="1:20" ht="15" thickBot="1" x14ac:dyDescent="0.35">
      <c r="L14" s="112"/>
      <c r="M14" s="112"/>
      <c r="N14" s="112"/>
      <c r="O14" s="112"/>
      <c r="P14" s="112"/>
      <c r="Q14" s="112"/>
      <c r="R14" s="112"/>
      <c r="T14" s="113"/>
    </row>
    <row r="15" spans="1:20" ht="15" thickBot="1" x14ac:dyDescent="0.35">
      <c r="B15" s="114" t="s">
        <v>28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T15" s="116"/>
    </row>
    <row r="16" spans="1:20" ht="17.25" customHeight="1" thickBot="1" x14ac:dyDescent="0.35">
      <c r="B16" s="117" t="s">
        <v>29</v>
      </c>
      <c r="C16" s="118"/>
      <c r="D16" s="118"/>
      <c r="E16" s="118"/>
      <c r="F16" s="118"/>
      <c r="G16" s="118"/>
      <c r="H16" s="118"/>
      <c r="I16" s="119"/>
      <c r="J16" s="118" t="s">
        <v>30</v>
      </c>
      <c r="K16" s="118"/>
      <c r="L16" s="118"/>
      <c r="M16" s="118"/>
      <c r="N16" s="118"/>
      <c r="O16" s="118"/>
      <c r="P16" s="118"/>
      <c r="Q16" s="118"/>
      <c r="R16" s="119"/>
      <c r="T16" s="116"/>
    </row>
    <row r="17" spans="1:18" x14ac:dyDescent="0.3">
      <c r="A17" s="120" t="s">
        <v>31</v>
      </c>
      <c r="B17" s="121" t="s">
        <v>36</v>
      </c>
      <c r="C17" s="122"/>
      <c r="D17" s="123" t="s">
        <v>37</v>
      </c>
      <c r="E17" s="122"/>
      <c r="F17" s="123" t="s">
        <v>32</v>
      </c>
      <c r="G17" s="122"/>
      <c r="H17" s="123" t="s">
        <v>38</v>
      </c>
      <c r="I17" s="122"/>
      <c r="J17" s="123" t="s">
        <v>39</v>
      </c>
      <c r="K17" s="122"/>
      <c r="L17" s="123" t="s">
        <v>40</v>
      </c>
      <c r="M17" s="122"/>
      <c r="N17" s="123" t="s">
        <v>33</v>
      </c>
      <c r="O17" s="122"/>
      <c r="P17" s="123" t="s">
        <v>41</v>
      </c>
      <c r="Q17" s="124"/>
      <c r="R17" s="125"/>
    </row>
    <row r="18" spans="1:18" ht="15" thickBot="1" x14ac:dyDescent="0.35">
      <c r="A18" s="126"/>
      <c r="B18" s="127" t="s">
        <v>34</v>
      </c>
      <c r="C18" s="128" t="s">
        <v>35</v>
      </c>
      <c r="D18" s="127" t="s">
        <v>34</v>
      </c>
      <c r="E18" s="128" t="s">
        <v>35</v>
      </c>
      <c r="F18" s="127" t="s">
        <v>34</v>
      </c>
      <c r="G18" s="128" t="s">
        <v>35</v>
      </c>
      <c r="H18" s="127" t="s">
        <v>34</v>
      </c>
      <c r="I18" s="128" t="s">
        <v>35</v>
      </c>
      <c r="J18" s="127" t="s">
        <v>34</v>
      </c>
      <c r="K18" s="128" t="s">
        <v>35</v>
      </c>
      <c r="L18" s="127" t="s">
        <v>34</v>
      </c>
      <c r="M18" s="128" t="s">
        <v>35</v>
      </c>
      <c r="N18" s="127" t="s">
        <v>34</v>
      </c>
      <c r="O18" s="128" t="s">
        <v>35</v>
      </c>
      <c r="P18" s="127" t="s">
        <v>34</v>
      </c>
      <c r="Q18" s="128" t="s">
        <v>35</v>
      </c>
      <c r="R18" s="129"/>
    </row>
    <row r="19" spans="1:18" x14ac:dyDescent="0.3">
      <c r="A19" s="130" t="s">
        <v>42</v>
      </c>
      <c r="B19" s="131">
        <f ca="1">B21*$G$9</f>
        <v>0</v>
      </c>
      <c r="C19" s="132">
        <f ca="1">C21*$G$9</f>
        <v>0</v>
      </c>
      <c r="D19" s="132">
        <f ca="1">D21*$G$9</f>
        <v>0</v>
      </c>
      <c r="E19" s="132">
        <f ca="1">E21*$G$9</f>
        <v>0</v>
      </c>
      <c r="F19" s="132">
        <f t="shared" ref="F19:H19" ca="1" si="0">F21*$G$9</f>
        <v>0</v>
      </c>
      <c r="G19" s="132">
        <f t="shared" ca="1" si="0"/>
        <v>0</v>
      </c>
      <c r="H19" s="132">
        <f t="shared" ca="1" si="0"/>
        <v>0</v>
      </c>
      <c r="I19" s="133">
        <f t="shared" ref="I19:Q19" ca="1" si="1">I21*$G$9</f>
        <v>0</v>
      </c>
      <c r="J19" s="132">
        <f t="shared" ca="1" si="1"/>
        <v>0</v>
      </c>
      <c r="K19" s="134">
        <f t="shared" ca="1" si="1"/>
        <v>0</v>
      </c>
      <c r="L19" s="134">
        <f t="shared" ca="1" si="1"/>
        <v>0</v>
      </c>
      <c r="M19" s="134">
        <f t="shared" ca="1" si="1"/>
        <v>0</v>
      </c>
      <c r="N19" s="134">
        <f t="shared" ca="1" si="1"/>
        <v>0</v>
      </c>
      <c r="O19" s="134">
        <f t="shared" ca="1" si="1"/>
        <v>0</v>
      </c>
      <c r="P19" s="134">
        <f t="shared" ca="1" si="1"/>
        <v>0</v>
      </c>
      <c r="Q19" s="134">
        <f t="shared" ca="1" si="1"/>
        <v>0</v>
      </c>
      <c r="R19" s="135">
        <f ca="1">SUM(B19:Q19)</f>
        <v>0</v>
      </c>
    </row>
    <row r="20" spans="1:18" x14ac:dyDescent="0.3">
      <c r="A20" s="136" t="s">
        <v>43</v>
      </c>
      <c r="B20" s="3"/>
      <c r="C20" s="4"/>
      <c r="D20" s="4"/>
      <c r="E20" s="4"/>
      <c r="F20" s="4"/>
      <c r="G20" s="4"/>
      <c r="H20" s="4"/>
      <c r="I20" s="5"/>
      <c r="J20" s="32"/>
      <c r="K20" s="137"/>
      <c r="L20" s="137"/>
      <c r="M20" s="137"/>
      <c r="N20" s="137"/>
      <c r="O20" s="137"/>
      <c r="P20" s="137"/>
      <c r="Q20" s="138"/>
      <c r="R20" s="139">
        <f>SUM(B20:Q20)</f>
        <v>0</v>
      </c>
    </row>
    <row r="21" spans="1:18" x14ac:dyDescent="0.3">
      <c r="A21" s="140" t="s">
        <v>44</v>
      </c>
      <c r="B21" s="33">
        <f t="shared" ref="B21:M21" si="2">B23+B25</f>
        <v>0</v>
      </c>
      <c r="C21" s="34">
        <f t="shared" si="2"/>
        <v>0</v>
      </c>
      <c r="D21" s="34">
        <f t="shared" si="2"/>
        <v>0</v>
      </c>
      <c r="E21" s="34">
        <f t="shared" si="2"/>
        <v>0</v>
      </c>
      <c r="F21" s="34">
        <f t="shared" si="2"/>
        <v>0</v>
      </c>
      <c r="G21" s="34">
        <f t="shared" si="2"/>
        <v>0</v>
      </c>
      <c r="H21" s="34">
        <f t="shared" si="2"/>
        <v>0</v>
      </c>
      <c r="I21" s="35">
        <f t="shared" si="2"/>
        <v>0</v>
      </c>
      <c r="J21" s="36">
        <f t="shared" si="2"/>
        <v>0</v>
      </c>
      <c r="K21" s="36">
        <f t="shared" si="2"/>
        <v>0</v>
      </c>
      <c r="L21" s="36">
        <f t="shared" si="2"/>
        <v>0</v>
      </c>
      <c r="M21" s="36">
        <f t="shared" si="2"/>
        <v>0</v>
      </c>
      <c r="N21" s="32"/>
      <c r="O21" s="32"/>
      <c r="P21" s="32"/>
      <c r="Q21" s="32"/>
      <c r="R21" s="37">
        <f>SUM(B21:Q21)</f>
        <v>0</v>
      </c>
    </row>
    <row r="22" spans="1:18" x14ac:dyDescent="0.3">
      <c r="A22" s="141" t="s">
        <v>45</v>
      </c>
      <c r="B22" s="38">
        <f ca="1">B23*$G$9</f>
        <v>0</v>
      </c>
      <c r="C22" s="39">
        <f ca="1">C23*$G$9</f>
        <v>0</v>
      </c>
      <c r="D22" s="39">
        <f ca="1">D23*$G$9</f>
        <v>0</v>
      </c>
      <c r="E22" s="39">
        <f t="shared" ref="E22:I22" ca="1" si="3">E23*$G$9</f>
        <v>0</v>
      </c>
      <c r="F22" s="39">
        <f t="shared" ca="1" si="3"/>
        <v>0</v>
      </c>
      <c r="G22" s="39">
        <f t="shared" ca="1" si="3"/>
        <v>0</v>
      </c>
      <c r="H22" s="39">
        <f ca="1">H23*$G$9</f>
        <v>0</v>
      </c>
      <c r="I22" s="40">
        <f t="shared" ca="1" si="3"/>
        <v>0</v>
      </c>
      <c r="J22" s="32"/>
      <c r="K22" s="32"/>
      <c r="L22" s="32"/>
      <c r="M22" s="32"/>
      <c r="N22" s="32"/>
      <c r="O22" s="32"/>
      <c r="P22" s="32"/>
      <c r="Q22" s="32"/>
      <c r="R22" s="41">
        <f t="shared" ref="R22:R23" ca="1" si="4">SUM(B22:Q22)</f>
        <v>0</v>
      </c>
    </row>
    <row r="23" spans="1:18" x14ac:dyDescent="0.3">
      <c r="A23" s="109" t="s">
        <v>46</v>
      </c>
      <c r="B23" s="6"/>
      <c r="C23" s="7"/>
      <c r="D23" s="7"/>
      <c r="E23" s="7"/>
      <c r="F23" s="7"/>
      <c r="G23" s="7"/>
      <c r="H23" s="7"/>
      <c r="I23" s="8"/>
      <c r="J23" s="32"/>
      <c r="K23" s="32"/>
      <c r="L23" s="32"/>
      <c r="M23" s="32"/>
      <c r="N23" s="32"/>
      <c r="O23" s="32"/>
      <c r="P23" s="32"/>
      <c r="Q23" s="32"/>
      <c r="R23" s="37">
        <f t="shared" si="4"/>
        <v>0</v>
      </c>
    </row>
    <row r="24" spans="1:18" x14ac:dyDescent="0.3">
      <c r="A24" s="141" t="s">
        <v>47</v>
      </c>
      <c r="B24" s="142">
        <f ca="1">B25*$G$9</f>
        <v>0</v>
      </c>
      <c r="C24" s="143">
        <f ca="1">C25*$G$9</f>
        <v>0</v>
      </c>
      <c r="D24" s="143">
        <f ca="1">D25*$G$9</f>
        <v>0</v>
      </c>
      <c r="E24" s="143">
        <f ca="1">E25*$G$9</f>
        <v>0</v>
      </c>
      <c r="F24" s="143">
        <f t="shared" ref="F24:I24" ca="1" si="5">F25*$G$9</f>
        <v>0</v>
      </c>
      <c r="G24" s="143">
        <f t="shared" ca="1" si="5"/>
        <v>0</v>
      </c>
      <c r="H24" s="143">
        <f t="shared" ca="1" si="5"/>
        <v>0</v>
      </c>
      <c r="I24" s="144">
        <f t="shared" ca="1" si="5"/>
        <v>0</v>
      </c>
      <c r="J24" s="143">
        <f t="shared" ref="J24:Q24" ca="1" si="6">J25*$G$9</f>
        <v>0</v>
      </c>
      <c r="K24" s="143">
        <f t="shared" ca="1" si="6"/>
        <v>0</v>
      </c>
      <c r="L24" s="143">
        <f t="shared" ca="1" si="6"/>
        <v>0</v>
      </c>
      <c r="M24" s="143">
        <f t="shared" ca="1" si="6"/>
        <v>0</v>
      </c>
      <c r="N24" s="143">
        <f t="shared" ca="1" si="6"/>
        <v>0</v>
      </c>
      <c r="O24" s="143">
        <f t="shared" ca="1" si="6"/>
        <v>0</v>
      </c>
      <c r="P24" s="143">
        <f t="shared" ca="1" si="6"/>
        <v>0</v>
      </c>
      <c r="Q24" s="144">
        <f t="shared" ca="1" si="6"/>
        <v>0</v>
      </c>
      <c r="R24" s="139">
        <f ca="1">SUM(B24:Q24)</f>
        <v>0</v>
      </c>
    </row>
    <row r="25" spans="1:18" x14ac:dyDescent="0.3">
      <c r="A25" s="109" t="s">
        <v>48</v>
      </c>
      <c r="B25" s="9"/>
      <c r="C25" s="10"/>
      <c r="D25" s="10"/>
      <c r="E25" s="10"/>
      <c r="F25" s="10"/>
      <c r="G25" s="10"/>
      <c r="H25" s="10"/>
      <c r="I25" s="11"/>
      <c r="J25" s="12"/>
      <c r="K25" s="12"/>
      <c r="L25" s="12"/>
      <c r="M25" s="12"/>
      <c r="N25" s="32"/>
      <c r="O25" s="32"/>
      <c r="P25" s="32"/>
      <c r="Q25" s="32"/>
      <c r="R25" s="37">
        <f>SUM(B25:Q25)</f>
        <v>0</v>
      </c>
    </row>
    <row r="26" spans="1:18" x14ac:dyDescent="0.3">
      <c r="A26" s="145" t="s">
        <v>49</v>
      </c>
      <c r="B26" s="146">
        <f ca="1">B19</f>
        <v>0</v>
      </c>
      <c r="C26" s="147">
        <f t="shared" ref="C26:Q26" ca="1" si="7">C19+B26</f>
        <v>0</v>
      </c>
      <c r="D26" s="147">
        <f t="shared" ca="1" si="7"/>
        <v>0</v>
      </c>
      <c r="E26" s="147">
        <f t="shared" ca="1" si="7"/>
        <v>0</v>
      </c>
      <c r="F26" s="147">
        <f t="shared" ca="1" si="7"/>
        <v>0</v>
      </c>
      <c r="G26" s="147">
        <f t="shared" ca="1" si="7"/>
        <v>0</v>
      </c>
      <c r="H26" s="147">
        <f t="shared" ca="1" si="7"/>
        <v>0</v>
      </c>
      <c r="I26" s="148">
        <f t="shared" ca="1" si="7"/>
        <v>0</v>
      </c>
      <c r="J26" s="147">
        <f t="shared" ca="1" si="7"/>
        <v>0</v>
      </c>
      <c r="K26" s="147">
        <f t="shared" ca="1" si="7"/>
        <v>0</v>
      </c>
      <c r="L26" s="147">
        <f t="shared" ca="1" si="7"/>
        <v>0</v>
      </c>
      <c r="M26" s="147">
        <f t="shared" ca="1" si="7"/>
        <v>0</v>
      </c>
      <c r="N26" s="147">
        <f t="shared" ca="1" si="7"/>
        <v>0</v>
      </c>
      <c r="O26" s="147">
        <f t="shared" ca="1" si="7"/>
        <v>0</v>
      </c>
      <c r="P26" s="147">
        <f t="shared" ca="1" si="7"/>
        <v>0</v>
      </c>
      <c r="Q26" s="148">
        <f t="shared" ca="1" si="7"/>
        <v>0</v>
      </c>
      <c r="R26" s="139">
        <f ca="1">Q26</f>
        <v>0</v>
      </c>
    </row>
    <row r="27" spans="1:18" x14ac:dyDescent="0.3">
      <c r="A27" s="141" t="s">
        <v>50</v>
      </c>
      <c r="B27" s="42">
        <f>B21</f>
        <v>0</v>
      </c>
      <c r="C27" s="43">
        <f t="shared" ref="C27:Q27" si="8">B27+C21</f>
        <v>0</v>
      </c>
      <c r="D27" s="43">
        <f t="shared" si="8"/>
        <v>0</v>
      </c>
      <c r="E27" s="43">
        <f t="shared" si="8"/>
        <v>0</v>
      </c>
      <c r="F27" s="43">
        <f t="shared" si="8"/>
        <v>0</v>
      </c>
      <c r="G27" s="43">
        <f t="shared" si="8"/>
        <v>0</v>
      </c>
      <c r="H27" s="43">
        <f t="shared" si="8"/>
        <v>0</v>
      </c>
      <c r="I27" s="44">
        <f t="shared" si="8"/>
        <v>0</v>
      </c>
      <c r="J27" s="45">
        <f t="shared" si="8"/>
        <v>0</v>
      </c>
      <c r="K27" s="45">
        <f t="shared" si="8"/>
        <v>0</v>
      </c>
      <c r="L27" s="45">
        <f t="shared" si="8"/>
        <v>0</v>
      </c>
      <c r="M27" s="45">
        <f t="shared" si="8"/>
        <v>0</v>
      </c>
      <c r="N27" s="45">
        <f t="shared" si="8"/>
        <v>0</v>
      </c>
      <c r="O27" s="45">
        <f t="shared" si="8"/>
        <v>0</v>
      </c>
      <c r="P27" s="45">
        <f t="shared" si="8"/>
        <v>0</v>
      </c>
      <c r="Q27" s="44">
        <f t="shared" si="8"/>
        <v>0</v>
      </c>
      <c r="R27" s="46">
        <f>Q27</f>
        <v>0</v>
      </c>
    </row>
    <row r="28" spans="1:18" ht="15" thickBot="1" x14ac:dyDescent="0.35">
      <c r="A28" s="149" t="s">
        <v>51</v>
      </c>
      <c r="B28" s="150">
        <f t="shared" ref="B28:I28" ca="1" si="9">IFERROR(B22/B20,0)</f>
        <v>0</v>
      </c>
      <c r="C28" s="151">
        <f t="shared" ca="1" si="9"/>
        <v>0</v>
      </c>
      <c r="D28" s="151">
        <f t="shared" ca="1" si="9"/>
        <v>0</v>
      </c>
      <c r="E28" s="151">
        <f t="shared" ca="1" si="9"/>
        <v>0</v>
      </c>
      <c r="F28" s="151">
        <f t="shared" ca="1" si="9"/>
        <v>0</v>
      </c>
      <c r="G28" s="151">
        <f t="shared" ca="1" si="9"/>
        <v>0</v>
      </c>
      <c r="H28" s="151">
        <f t="shared" ca="1" si="9"/>
        <v>0</v>
      </c>
      <c r="I28" s="152">
        <f t="shared" ca="1" si="9"/>
        <v>0</v>
      </c>
      <c r="J28" s="151">
        <f t="shared" ref="J28:Q28" ca="1" si="10">IFERROR((J19-J24)/J20,0)</f>
        <v>0</v>
      </c>
      <c r="K28" s="151">
        <f t="shared" ca="1" si="10"/>
        <v>0</v>
      </c>
      <c r="L28" s="151">
        <f t="shared" ca="1" si="10"/>
        <v>0</v>
      </c>
      <c r="M28" s="151">
        <f t="shared" ca="1" si="10"/>
        <v>0</v>
      </c>
      <c r="N28" s="151">
        <f t="shared" ca="1" si="10"/>
        <v>0</v>
      </c>
      <c r="O28" s="151">
        <f t="shared" ca="1" si="10"/>
        <v>0</v>
      </c>
      <c r="P28" s="151">
        <f t="shared" ca="1" si="10"/>
        <v>0</v>
      </c>
      <c r="Q28" s="151">
        <f t="shared" ca="1" si="10"/>
        <v>0</v>
      </c>
      <c r="R28" s="153">
        <f ca="1">IFERROR(R22/R20,0)</f>
        <v>0</v>
      </c>
    </row>
    <row r="29" spans="1:18" ht="15" thickBot="1" x14ac:dyDescent="0.35">
      <c r="A29" s="154"/>
      <c r="B29" s="155"/>
      <c r="C29" s="154"/>
      <c r="D29" s="154"/>
      <c r="E29" s="154"/>
      <c r="F29" s="154"/>
      <c r="G29" s="154"/>
      <c r="H29" s="154"/>
      <c r="I29" s="156"/>
      <c r="J29" s="154"/>
      <c r="K29" s="154"/>
      <c r="L29" s="154"/>
      <c r="M29" s="154"/>
      <c r="N29" s="154"/>
      <c r="O29" s="154"/>
      <c r="P29" s="154"/>
      <c r="Q29" s="154"/>
      <c r="R29" s="47"/>
    </row>
    <row r="30" spans="1:18" x14ac:dyDescent="0.3">
      <c r="A30" s="157" t="s">
        <v>52</v>
      </c>
      <c r="B30" s="158">
        <f ca="1">B31*$G$9</f>
        <v>0</v>
      </c>
      <c r="C30" s="159">
        <f ca="1">C31*$G$9</f>
        <v>0</v>
      </c>
      <c r="D30" s="159">
        <f ca="1">D31*$G$9</f>
        <v>0</v>
      </c>
      <c r="E30" s="159">
        <f ca="1">E31*$G$9</f>
        <v>0</v>
      </c>
      <c r="F30" s="159">
        <f t="shared" ref="F30:H30" ca="1" si="11">F31*$G$9</f>
        <v>0</v>
      </c>
      <c r="G30" s="159">
        <f t="shared" ca="1" si="11"/>
        <v>0</v>
      </c>
      <c r="H30" s="159">
        <f t="shared" ca="1" si="11"/>
        <v>0</v>
      </c>
      <c r="I30" s="160">
        <f t="shared" ref="I30:Q30" ca="1" si="12">I31*$G$9</f>
        <v>0</v>
      </c>
      <c r="J30" s="159">
        <f t="shared" ca="1" si="12"/>
        <v>0</v>
      </c>
      <c r="K30" s="159">
        <f t="shared" ca="1" si="12"/>
        <v>0</v>
      </c>
      <c r="L30" s="159">
        <f t="shared" ca="1" si="12"/>
        <v>0</v>
      </c>
      <c r="M30" s="159">
        <f t="shared" ca="1" si="12"/>
        <v>0</v>
      </c>
      <c r="N30" s="159">
        <f t="shared" ca="1" si="12"/>
        <v>0</v>
      </c>
      <c r="O30" s="159">
        <f t="shared" ca="1" si="12"/>
        <v>0</v>
      </c>
      <c r="P30" s="159">
        <f t="shared" ca="1" si="12"/>
        <v>0</v>
      </c>
      <c r="Q30" s="160">
        <f t="shared" ca="1" si="12"/>
        <v>0</v>
      </c>
      <c r="R30" s="161">
        <f ca="1">SUM(B30:Q30)</f>
        <v>0</v>
      </c>
    </row>
    <row r="31" spans="1:18" x14ac:dyDescent="0.3">
      <c r="A31" s="145" t="s">
        <v>53</v>
      </c>
      <c r="B31" s="9"/>
      <c r="C31" s="10"/>
      <c r="D31" s="10"/>
      <c r="E31" s="10"/>
      <c r="F31" s="10"/>
      <c r="G31" s="10"/>
      <c r="H31" s="10"/>
      <c r="I31" s="11"/>
      <c r="J31" s="12"/>
      <c r="K31" s="12"/>
      <c r="L31" s="12"/>
      <c r="M31" s="12"/>
      <c r="N31" s="12"/>
      <c r="O31" s="12"/>
      <c r="P31" s="12"/>
      <c r="Q31" s="11"/>
      <c r="R31" s="48">
        <f>SUM(B31:Q31)</f>
        <v>0</v>
      </c>
    </row>
    <row r="32" spans="1:18" x14ac:dyDescent="0.3">
      <c r="A32" s="145" t="s">
        <v>54</v>
      </c>
      <c r="B32" s="146">
        <f ca="1">B30</f>
        <v>0</v>
      </c>
      <c r="C32" s="147">
        <f t="shared" ref="C32:O32" ca="1" si="13">C30+B32</f>
        <v>0</v>
      </c>
      <c r="D32" s="147">
        <f t="shared" ca="1" si="13"/>
        <v>0</v>
      </c>
      <c r="E32" s="147">
        <f t="shared" ca="1" si="13"/>
        <v>0</v>
      </c>
      <c r="F32" s="147">
        <f t="shared" ref="F32" ca="1" si="14">F30+E32</f>
        <v>0</v>
      </c>
      <c r="G32" s="147">
        <f t="shared" ref="G32" ca="1" si="15">G30+F32</f>
        <v>0</v>
      </c>
      <c r="H32" s="147">
        <f t="shared" ref="H32" ca="1" si="16">H30+G32</f>
        <v>0</v>
      </c>
      <c r="I32" s="148">
        <f t="shared" ca="1" si="13"/>
        <v>0</v>
      </c>
      <c r="J32" s="147">
        <f t="shared" ca="1" si="13"/>
        <v>0</v>
      </c>
      <c r="K32" s="147">
        <f t="shared" ca="1" si="13"/>
        <v>0</v>
      </c>
      <c r="L32" s="147">
        <f t="shared" ca="1" si="13"/>
        <v>0</v>
      </c>
      <c r="M32" s="147">
        <f t="shared" ca="1" si="13"/>
        <v>0</v>
      </c>
      <c r="N32" s="147">
        <f t="shared" ca="1" si="13"/>
        <v>0</v>
      </c>
      <c r="O32" s="147">
        <f t="shared" ca="1" si="13"/>
        <v>0</v>
      </c>
      <c r="P32" s="147">
        <f ca="1">P30+O32</f>
        <v>0</v>
      </c>
      <c r="Q32" s="148">
        <f ca="1">Q30+P32</f>
        <v>0</v>
      </c>
      <c r="R32" s="162">
        <f ca="1">Q32</f>
        <v>0</v>
      </c>
    </row>
    <row r="33" spans="1:19" ht="29.4" thickBot="1" x14ac:dyDescent="0.35">
      <c r="A33" s="163" t="s">
        <v>55</v>
      </c>
      <c r="B33" s="150">
        <f t="shared" ref="B33:Q33" ca="1" si="17">B26-B32</f>
        <v>0</v>
      </c>
      <c r="C33" s="151">
        <f t="shared" ca="1" si="17"/>
        <v>0</v>
      </c>
      <c r="D33" s="151">
        <f t="shared" ca="1" si="17"/>
        <v>0</v>
      </c>
      <c r="E33" s="151">
        <f t="shared" ca="1" si="17"/>
        <v>0</v>
      </c>
      <c r="F33" s="151">
        <f t="shared" ca="1" si="17"/>
        <v>0</v>
      </c>
      <c r="G33" s="151">
        <f t="shared" ca="1" si="17"/>
        <v>0</v>
      </c>
      <c r="H33" s="151">
        <f t="shared" ca="1" si="17"/>
        <v>0</v>
      </c>
      <c r="I33" s="152">
        <f t="shared" ca="1" si="17"/>
        <v>0</v>
      </c>
      <c r="J33" s="151">
        <f t="shared" ca="1" si="17"/>
        <v>0</v>
      </c>
      <c r="K33" s="151">
        <f t="shared" ca="1" si="17"/>
        <v>0</v>
      </c>
      <c r="L33" s="151">
        <f t="shared" ca="1" si="17"/>
        <v>0</v>
      </c>
      <c r="M33" s="151">
        <f t="shared" ca="1" si="17"/>
        <v>0</v>
      </c>
      <c r="N33" s="151">
        <f t="shared" ca="1" si="17"/>
        <v>0</v>
      </c>
      <c r="O33" s="151">
        <f t="shared" ca="1" si="17"/>
        <v>0</v>
      </c>
      <c r="P33" s="151">
        <f ca="1">P26-P32</f>
        <v>0</v>
      </c>
      <c r="Q33" s="152">
        <f t="shared" ca="1" si="17"/>
        <v>0</v>
      </c>
      <c r="R33" s="164">
        <f ca="1">Q33</f>
        <v>0</v>
      </c>
    </row>
    <row r="34" spans="1:19" x14ac:dyDescent="0.3">
      <c r="A34" s="165"/>
      <c r="B34" s="166"/>
      <c r="C34" s="167"/>
      <c r="D34" s="167"/>
      <c r="E34" s="167"/>
      <c r="F34" s="167"/>
      <c r="G34" s="167"/>
      <c r="H34" s="167"/>
      <c r="I34" s="168"/>
      <c r="J34" s="147"/>
      <c r="K34" s="147"/>
      <c r="L34" s="147"/>
      <c r="M34" s="147"/>
      <c r="N34" s="147"/>
      <c r="O34" s="147"/>
      <c r="P34" s="147"/>
      <c r="Q34" s="147"/>
      <c r="R34" s="169"/>
    </row>
    <row r="35" spans="1:19" x14ac:dyDescent="0.3">
      <c r="A35" s="170" t="s">
        <v>56</v>
      </c>
      <c r="B35" s="171">
        <f ca="1">SUM(B36:B37)</f>
        <v>0</v>
      </c>
      <c r="C35" s="172">
        <f t="shared" ref="C35:Q35" ca="1" si="18">SUM(C36:C37)</f>
        <v>0</v>
      </c>
      <c r="D35" s="172">
        <f t="shared" ca="1" si="18"/>
        <v>0</v>
      </c>
      <c r="E35" s="172">
        <f t="shared" ca="1" si="18"/>
        <v>0</v>
      </c>
      <c r="F35" s="172">
        <f t="shared" ref="F35:H35" ca="1" si="19">SUM(F36:F37)</f>
        <v>0</v>
      </c>
      <c r="G35" s="172">
        <f t="shared" ca="1" si="19"/>
        <v>0</v>
      </c>
      <c r="H35" s="172">
        <f t="shared" ca="1" si="19"/>
        <v>0</v>
      </c>
      <c r="I35" s="173">
        <f t="shared" ca="1" si="18"/>
        <v>0</v>
      </c>
      <c r="J35" s="172">
        <f t="shared" ca="1" si="18"/>
        <v>0</v>
      </c>
      <c r="K35" s="172">
        <f t="shared" ca="1" si="18"/>
        <v>0</v>
      </c>
      <c r="L35" s="172">
        <f t="shared" ca="1" si="18"/>
        <v>0</v>
      </c>
      <c r="M35" s="172">
        <f t="shared" ca="1" si="18"/>
        <v>0</v>
      </c>
      <c r="N35" s="172">
        <f t="shared" ca="1" si="18"/>
        <v>0</v>
      </c>
      <c r="O35" s="172">
        <f t="shared" ca="1" si="18"/>
        <v>0</v>
      </c>
      <c r="P35" s="172">
        <f t="shared" ca="1" si="18"/>
        <v>0</v>
      </c>
      <c r="Q35" s="172">
        <f t="shared" ca="1" si="18"/>
        <v>0</v>
      </c>
      <c r="R35" s="174">
        <f ca="1">SUM(B35:Q35)</f>
        <v>0</v>
      </c>
    </row>
    <row r="36" spans="1:19" x14ac:dyDescent="0.3">
      <c r="A36" s="109" t="s">
        <v>57</v>
      </c>
      <c r="B36" s="142">
        <f>B38*$G$8</f>
        <v>0</v>
      </c>
      <c r="C36" s="143">
        <f t="shared" ref="C36:I36" si="20">C38*$G$8</f>
        <v>0</v>
      </c>
      <c r="D36" s="143">
        <f t="shared" si="20"/>
        <v>0</v>
      </c>
      <c r="E36" s="143">
        <f t="shared" si="20"/>
        <v>0</v>
      </c>
      <c r="F36" s="143">
        <f t="shared" si="20"/>
        <v>0</v>
      </c>
      <c r="G36" s="143">
        <f t="shared" si="20"/>
        <v>0</v>
      </c>
      <c r="H36" s="143">
        <f t="shared" si="20"/>
        <v>0</v>
      </c>
      <c r="I36" s="144">
        <f t="shared" si="20"/>
        <v>0</v>
      </c>
      <c r="J36" s="175"/>
      <c r="K36" s="175"/>
      <c r="L36" s="175"/>
      <c r="M36" s="175"/>
      <c r="N36" s="175"/>
      <c r="O36" s="175"/>
      <c r="P36" s="175"/>
      <c r="Q36" s="175"/>
      <c r="R36" s="139">
        <f>SUM(B36:Q36)</f>
        <v>0</v>
      </c>
    </row>
    <row r="37" spans="1:19" x14ac:dyDescent="0.3">
      <c r="A37" s="109" t="s">
        <v>58</v>
      </c>
      <c r="B37" s="142">
        <f ca="1">B39*B33</f>
        <v>0</v>
      </c>
      <c r="C37" s="143">
        <f t="shared" ref="C37:Q37" ca="1" si="21">C39*((C33+B33)/2)</f>
        <v>0</v>
      </c>
      <c r="D37" s="143">
        <f t="shared" ca="1" si="21"/>
        <v>0</v>
      </c>
      <c r="E37" s="143">
        <f t="shared" ca="1" si="21"/>
        <v>0</v>
      </c>
      <c r="F37" s="143">
        <f t="shared" ca="1" si="21"/>
        <v>0</v>
      </c>
      <c r="G37" s="143">
        <f t="shared" ca="1" si="21"/>
        <v>0</v>
      </c>
      <c r="H37" s="143">
        <f t="shared" ca="1" si="21"/>
        <v>0</v>
      </c>
      <c r="I37" s="144">
        <f t="shared" ca="1" si="21"/>
        <v>0</v>
      </c>
      <c r="J37" s="143">
        <f t="shared" ca="1" si="21"/>
        <v>0</v>
      </c>
      <c r="K37" s="143">
        <f t="shared" ca="1" si="21"/>
        <v>0</v>
      </c>
      <c r="L37" s="143">
        <f t="shared" ca="1" si="21"/>
        <v>0</v>
      </c>
      <c r="M37" s="143">
        <f t="shared" ca="1" si="21"/>
        <v>0</v>
      </c>
      <c r="N37" s="143">
        <f t="shared" ca="1" si="21"/>
        <v>0</v>
      </c>
      <c r="O37" s="143">
        <f t="shared" ca="1" si="21"/>
        <v>0</v>
      </c>
      <c r="P37" s="143">
        <f t="shared" ca="1" si="21"/>
        <v>0</v>
      </c>
      <c r="Q37" s="143">
        <f t="shared" ca="1" si="21"/>
        <v>0</v>
      </c>
      <c r="R37" s="139">
        <f ca="1">SUM(B37:Q37)</f>
        <v>0</v>
      </c>
    </row>
    <row r="38" spans="1:19" x14ac:dyDescent="0.3">
      <c r="A38" s="109" t="s">
        <v>59</v>
      </c>
      <c r="B38" s="49">
        <f>IF($G$8&gt;45000,1.4%,1.5%)</f>
        <v>1.4999999999999999E-2</v>
      </c>
      <c r="C38" s="50">
        <f>IF($G$8&gt;45000,1.2%,1.35%)</f>
        <v>1.3500000000000002E-2</v>
      </c>
      <c r="D38" s="50">
        <f>IF($G$8&gt;45000,1%,1.2%)</f>
        <v>1.2E-2</v>
      </c>
      <c r="E38" s="50">
        <f>IF($G$8&gt;45000,0.8%,1.05%)</f>
        <v>1.0500000000000001E-2</v>
      </c>
      <c r="F38" s="50">
        <f>IF($G$8&gt;45000,0.6%,0.9%)</f>
        <v>9.0000000000000011E-3</v>
      </c>
      <c r="G38" s="50">
        <f>IF($G$8&gt;45000,0.4%,0.75%)</f>
        <v>7.4999999999999997E-3</v>
      </c>
      <c r="H38" s="50">
        <f>IF($G$8&gt;45000,0.2%,0.6%)</f>
        <v>6.0000000000000001E-3</v>
      </c>
      <c r="I38" s="51">
        <f>IF($G$8&gt;45000,0%,0.45%)</f>
        <v>4.5000000000000005E-3</v>
      </c>
      <c r="J38" s="175"/>
      <c r="K38" s="175"/>
      <c r="L38" s="175"/>
      <c r="M38" s="175"/>
      <c r="N38" s="175"/>
      <c r="O38" s="175"/>
      <c r="P38" s="175"/>
      <c r="Q38" s="175"/>
      <c r="R38" s="139"/>
    </row>
    <row r="39" spans="1:19" x14ac:dyDescent="0.3">
      <c r="A39" s="109" t="s">
        <v>60</v>
      </c>
      <c r="B39" s="52">
        <v>2.5000000000000001E-2</v>
      </c>
      <c r="C39" s="53">
        <v>2.5000000000000001E-2</v>
      </c>
      <c r="D39" s="53">
        <v>2.5000000000000001E-2</v>
      </c>
      <c r="E39" s="53">
        <v>2.5000000000000001E-2</v>
      </c>
      <c r="F39" s="53">
        <v>2.5000000000000001E-2</v>
      </c>
      <c r="G39" s="53">
        <v>2.5000000000000001E-2</v>
      </c>
      <c r="H39" s="53">
        <v>2.5000000000000001E-2</v>
      </c>
      <c r="I39" s="54">
        <v>2.5000000000000001E-2</v>
      </c>
      <c r="J39" s="55">
        <v>1.2500000000000001E-2</v>
      </c>
      <c r="K39" s="55">
        <v>1.2500000000000001E-2</v>
      </c>
      <c r="L39" s="55">
        <v>1.2500000000000001E-2</v>
      </c>
      <c r="M39" s="55">
        <v>1.2500000000000001E-2</v>
      </c>
      <c r="N39" s="55">
        <v>1.2500000000000001E-2</v>
      </c>
      <c r="O39" s="55">
        <v>1.2500000000000001E-2</v>
      </c>
      <c r="P39" s="55">
        <v>1.2500000000000001E-2</v>
      </c>
      <c r="Q39" s="56">
        <v>1.2500000000000001E-2</v>
      </c>
      <c r="R39" s="139"/>
    </row>
    <row r="40" spans="1:19" x14ac:dyDescent="0.3">
      <c r="A40" s="176" t="s">
        <v>24</v>
      </c>
      <c r="B40" s="57">
        <f t="shared" ref="B40:Q40" ca="1" si="22">IFERROR(B41/(B41+B26),0)</f>
        <v>0</v>
      </c>
      <c r="C40" s="57">
        <f t="shared" ca="1" si="22"/>
        <v>0</v>
      </c>
      <c r="D40" s="57">
        <f t="shared" ca="1" si="22"/>
        <v>0</v>
      </c>
      <c r="E40" s="57">
        <f t="shared" ca="1" si="22"/>
        <v>0</v>
      </c>
      <c r="F40" s="58">
        <f t="shared" ca="1" si="22"/>
        <v>0</v>
      </c>
      <c r="G40" s="58">
        <f t="shared" ca="1" si="22"/>
        <v>0</v>
      </c>
      <c r="H40" s="58">
        <f t="shared" ca="1" si="22"/>
        <v>0</v>
      </c>
      <c r="I40" s="59">
        <f t="shared" ca="1" si="22"/>
        <v>0</v>
      </c>
      <c r="J40" s="32">
        <f t="shared" ca="1" si="22"/>
        <v>0</v>
      </c>
      <c r="K40" s="32">
        <f t="shared" ca="1" si="22"/>
        <v>0</v>
      </c>
      <c r="L40" s="32">
        <f t="shared" ca="1" si="22"/>
        <v>0</v>
      </c>
      <c r="M40" s="32">
        <f t="shared" ca="1" si="22"/>
        <v>0</v>
      </c>
      <c r="N40" s="32">
        <f t="shared" ca="1" si="22"/>
        <v>0</v>
      </c>
      <c r="O40" s="32">
        <f t="shared" ca="1" si="22"/>
        <v>0</v>
      </c>
      <c r="P40" s="32">
        <f t="shared" ca="1" si="22"/>
        <v>0</v>
      </c>
      <c r="Q40" s="32">
        <f t="shared" ca="1" si="22"/>
        <v>0</v>
      </c>
      <c r="R40" s="139"/>
    </row>
    <row r="41" spans="1:19" x14ac:dyDescent="0.3">
      <c r="A41" s="170" t="s">
        <v>61</v>
      </c>
      <c r="B41" s="171">
        <f ca="1">B35</f>
        <v>0</v>
      </c>
      <c r="C41" s="172">
        <f t="shared" ref="C41:Q41" ca="1" si="23">B41+C35</f>
        <v>0</v>
      </c>
      <c r="D41" s="172">
        <f t="shared" ca="1" si="23"/>
        <v>0</v>
      </c>
      <c r="E41" s="172">
        <f t="shared" ca="1" si="23"/>
        <v>0</v>
      </c>
      <c r="F41" s="172">
        <f t="shared" ca="1" si="23"/>
        <v>0</v>
      </c>
      <c r="G41" s="172">
        <f t="shared" ca="1" si="23"/>
        <v>0</v>
      </c>
      <c r="H41" s="172">
        <f t="shared" ca="1" si="23"/>
        <v>0</v>
      </c>
      <c r="I41" s="173">
        <f t="shared" ca="1" si="23"/>
        <v>0</v>
      </c>
      <c r="J41" s="172">
        <f t="shared" ca="1" si="23"/>
        <v>0</v>
      </c>
      <c r="K41" s="172">
        <f t="shared" ca="1" si="23"/>
        <v>0</v>
      </c>
      <c r="L41" s="172">
        <f t="shared" ca="1" si="23"/>
        <v>0</v>
      </c>
      <c r="M41" s="172">
        <f t="shared" ca="1" si="23"/>
        <v>0</v>
      </c>
      <c r="N41" s="172">
        <f t="shared" ca="1" si="23"/>
        <v>0</v>
      </c>
      <c r="O41" s="172">
        <f t="shared" ca="1" si="23"/>
        <v>0</v>
      </c>
      <c r="P41" s="172">
        <f t="shared" ca="1" si="23"/>
        <v>0</v>
      </c>
      <c r="Q41" s="172">
        <f t="shared" ca="1" si="23"/>
        <v>0</v>
      </c>
      <c r="R41" s="174">
        <f ca="1">Q41</f>
        <v>0</v>
      </c>
    </row>
    <row r="42" spans="1:19" ht="15" thickBot="1" x14ac:dyDescent="0.35">
      <c r="A42" s="154"/>
      <c r="B42" s="177"/>
      <c r="C42" s="178"/>
      <c r="D42" s="178"/>
      <c r="E42" s="178"/>
      <c r="F42" s="178"/>
      <c r="G42" s="178"/>
      <c r="H42" s="178"/>
      <c r="I42" s="179"/>
      <c r="J42" s="154"/>
      <c r="K42" s="154"/>
      <c r="L42" s="154"/>
      <c r="M42" s="154"/>
      <c r="N42" s="154"/>
      <c r="O42" s="154"/>
      <c r="P42" s="154"/>
      <c r="Q42" s="154"/>
      <c r="R42" s="180"/>
    </row>
    <row r="43" spans="1:19" x14ac:dyDescent="0.3">
      <c r="A43" s="181" t="s">
        <v>62</v>
      </c>
      <c r="B43" s="182">
        <f t="shared" ref="B43:Q43" si="24">SUM(B44:B48)</f>
        <v>0</v>
      </c>
      <c r="C43" s="134">
        <f t="shared" si="24"/>
        <v>0</v>
      </c>
      <c r="D43" s="134">
        <f t="shared" si="24"/>
        <v>0</v>
      </c>
      <c r="E43" s="134">
        <f t="shared" si="24"/>
        <v>0</v>
      </c>
      <c r="F43" s="134">
        <f t="shared" si="24"/>
        <v>0</v>
      </c>
      <c r="G43" s="134">
        <f t="shared" si="24"/>
        <v>0</v>
      </c>
      <c r="H43" s="134">
        <f t="shared" si="24"/>
        <v>0</v>
      </c>
      <c r="I43" s="183">
        <f t="shared" si="24"/>
        <v>0</v>
      </c>
      <c r="J43" s="134">
        <f t="shared" si="24"/>
        <v>0</v>
      </c>
      <c r="K43" s="134">
        <f t="shared" si="24"/>
        <v>0</v>
      </c>
      <c r="L43" s="134">
        <f t="shared" si="24"/>
        <v>0</v>
      </c>
      <c r="M43" s="134">
        <f t="shared" si="24"/>
        <v>0</v>
      </c>
      <c r="N43" s="134">
        <f t="shared" si="24"/>
        <v>0</v>
      </c>
      <c r="O43" s="134">
        <f t="shared" si="24"/>
        <v>0</v>
      </c>
      <c r="P43" s="134">
        <f t="shared" si="24"/>
        <v>0</v>
      </c>
      <c r="Q43" s="134">
        <f t="shared" si="24"/>
        <v>0</v>
      </c>
      <c r="R43" s="135">
        <f t="shared" ref="R43:R48" si="25">SUM(B43:Q43)</f>
        <v>0</v>
      </c>
    </row>
    <row r="44" spans="1:19" x14ac:dyDescent="0.3">
      <c r="A44" s="141" t="s">
        <v>63</v>
      </c>
      <c r="B44" s="15"/>
      <c r="C44" s="13"/>
      <c r="D44" s="13"/>
      <c r="E44" s="13"/>
      <c r="F44" s="13"/>
      <c r="G44" s="13"/>
      <c r="H44" s="13"/>
      <c r="I44" s="16"/>
      <c r="J44" s="13"/>
      <c r="K44" s="13"/>
      <c r="L44" s="13"/>
      <c r="M44" s="13"/>
      <c r="N44" s="13"/>
      <c r="O44" s="13"/>
      <c r="P44" s="13"/>
      <c r="Q44" s="13"/>
      <c r="R44" s="139">
        <f t="shared" si="25"/>
        <v>0</v>
      </c>
      <c r="S44" s="219"/>
    </row>
    <row r="45" spans="1:19" x14ac:dyDescent="0.3">
      <c r="A45" s="141" t="s">
        <v>64</v>
      </c>
      <c r="B45" s="17"/>
      <c r="C45" s="14"/>
      <c r="D45" s="14"/>
      <c r="E45" s="14"/>
      <c r="F45" s="14"/>
      <c r="G45" s="14"/>
      <c r="H45" s="14"/>
      <c r="I45" s="18"/>
      <c r="J45" s="14"/>
      <c r="K45" s="14"/>
      <c r="L45" s="14"/>
      <c r="M45" s="14"/>
      <c r="N45" s="14"/>
      <c r="O45" s="14"/>
      <c r="P45" s="14"/>
      <c r="Q45" s="14"/>
      <c r="R45" s="139">
        <f>SUM(B45:Q45)</f>
        <v>0</v>
      </c>
      <c r="S45" s="219"/>
    </row>
    <row r="46" spans="1:19" x14ac:dyDescent="0.3">
      <c r="A46" s="109" t="s">
        <v>65</v>
      </c>
      <c r="B46" s="184"/>
      <c r="C46" s="185"/>
      <c r="D46" s="185"/>
      <c r="E46" s="185"/>
      <c r="F46" s="185"/>
      <c r="G46" s="185"/>
      <c r="H46" s="185"/>
      <c r="I46" s="186"/>
      <c r="J46" s="185"/>
      <c r="K46" s="185"/>
      <c r="L46" s="185"/>
      <c r="M46" s="185"/>
      <c r="N46" s="185"/>
      <c r="O46" s="185"/>
      <c r="P46" s="185"/>
      <c r="Q46" s="14"/>
      <c r="R46" s="139">
        <f t="shared" si="25"/>
        <v>0</v>
      </c>
      <c r="S46" s="219"/>
    </row>
    <row r="47" spans="1:19" x14ac:dyDescent="0.3">
      <c r="A47" s="109" t="s">
        <v>66</v>
      </c>
      <c r="B47" s="142">
        <f>B69*6</f>
        <v>0</v>
      </c>
      <c r="C47" s="143">
        <f t="shared" ref="C47:Q47" si="26">C69*6</f>
        <v>0</v>
      </c>
      <c r="D47" s="143">
        <f t="shared" si="26"/>
        <v>0</v>
      </c>
      <c r="E47" s="143">
        <f t="shared" si="26"/>
        <v>0</v>
      </c>
      <c r="F47" s="143">
        <f t="shared" si="26"/>
        <v>0</v>
      </c>
      <c r="G47" s="143">
        <f t="shared" si="26"/>
        <v>0</v>
      </c>
      <c r="H47" s="143">
        <f t="shared" si="26"/>
        <v>0</v>
      </c>
      <c r="I47" s="144">
        <f t="shared" si="26"/>
        <v>0</v>
      </c>
      <c r="J47" s="143">
        <f t="shared" si="26"/>
        <v>0</v>
      </c>
      <c r="K47" s="143">
        <f t="shared" si="26"/>
        <v>0</v>
      </c>
      <c r="L47" s="143">
        <f t="shared" si="26"/>
        <v>0</v>
      </c>
      <c r="M47" s="143">
        <f t="shared" si="26"/>
        <v>0</v>
      </c>
      <c r="N47" s="143">
        <f t="shared" si="26"/>
        <v>0</v>
      </c>
      <c r="O47" s="143">
        <f t="shared" si="26"/>
        <v>0</v>
      </c>
      <c r="P47" s="143">
        <f t="shared" si="26"/>
        <v>0</v>
      </c>
      <c r="Q47" s="143">
        <f t="shared" si="26"/>
        <v>0</v>
      </c>
      <c r="R47" s="139">
        <f t="shared" si="25"/>
        <v>0</v>
      </c>
      <c r="S47" s="219"/>
    </row>
    <row r="48" spans="1:19" x14ac:dyDescent="0.3">
      <c r="A48" s="109" t="s">
        <v>67</v>
      </c>
      <c r="B48" s="3"/>
      <c r="C48" s="4"/>
      <c r="D48" s="4"/>
      <c r="E48" s="4"/>
      <c r="F48" s="4"/>
      <c r="G48" s="4"/>
      <c r="H48" s="4"/>
      <c r="I48" s="5"/>
      <c r="J48" s="4"/>
      <c r="K48" s="4"/>
      <c r="L48" s="4"/>
      <c r="M48" s="4"/>
      <c r="N48" s="4"/>
      <c r="O48" s="4"/>
      <c r="P48" s="4"/>
      <c r="Q48" s="4"/>
      <c r="R48" s="139">
        <f t="shared" si="25"/>
        <v>0</v>
      </c>
      <c r="S48" s="219" t="e">
        <f>IF(R48/R43&gt;0.1,"Please describe in field J51 the main components of item R48"," ")</f>
        <v>#DIV/0!</v>
      </c>
    </row>
    <row r="49" spans="1:18" ht="15" thickBot="1" x14ac:dyDescent="0.35">
      <c r="A49" s="187" t="s">
        <v>68</v>
      </c>
      <c r="B49" s="188">
        <f>B43</f>
        <v>0</v>
      </c>
      <c r="C49" s="189">
        <f t="shared" ref="C49:Q49" si="27">B49+C43</f>
        <v>0</v>
      </c>
      <c r="D49" s="189">
        <f t="shared" si="27"/>
        <v>0</v>
      </c>
      <c r="E49" s="189">
        <f t="shared" si="27"/>
        <v>0</v>
      </c>
      <c r="F49" s="189">
        <f t="shared" si="27"/>
        <v>0</v>
      </c>
      <c r="G49" s="189">
        <f t="shared" si="27"/>
        <v>0</v>
      </c>
      <c r="H49" s="189">
        <f t="shared" si="27"/>
        <v>0</v>
      </c>
      <c r="I49" s="190">
        <f t="shared" si="27"/>
        <v>0</v>
      </c>
      <c r="J49" s="189">
        <f t="shared" si="27"/>
        <v>0</v>
      </c>
      <c r="K49" s="189">
        <f t="shared" si="27"/>
        <v>0</v>
      </c>
      <c r="L49" s="189">
        <f t="shared" si="27"/>
        <v>0</v>
      </c>
      <c r="M49" s="189">
        <f t="shared" si="27"/>
        <v>0</v>
      </c>
      <c r="N49" s="189">
        <f t="shared" si="27"/>
        <v>0</v>
      </c>
      <c r="O49" s="189">
        <f t="shared" si="27"/>
        <v>0</v>
      </c>
      <c r="P49" s="189">
        <f t="shared" si="27"/>
        <v>0</v>
      </c>
      <c r="Q49" s="189">
        <f t="shared" si="27"/>
        <v>0</v>
      </c>
      <c r="R49" s="191">
        <f>Q49</f>
        <v>0</v>
      </c>
    </row>
    <row r="50" spans="1:18" ht="15" thickBot="1" x14ac:dyDescent="0.35">
      <c r="A50" s="192" t="s">
        <v>69</v>
      </c>
      <c r="B50" s="193">
        <f t="shared" ref="B50:Q50" ca="1" si="28">B41-B49</f>
        <v>0</v>
      </c>
      <c r="C50" s="194">
        <f t="shared" ca="1" si="28"/>
        <v>0</v>
      </c>
      <c r="D50" s="194">
        <f t="shared" ca="1" si="28"/>
        <v>0</v>
      </c>
      <c r="E50" s="194">
        <f t="shared" ca="1" si="28"/>
        <v>0</v>
      </c>
      <c r="F50" s="194">
        <f t="shared" ca="1" si="28"/>
        <v>0</v>
      </c>
      <c r="G50" s="194">
        <f t="shared" ca="1" si="28"/>
        <v>0</v>
      </c>
      <c r="H50" s="194">
        <f t="shared" ca="1" si="28"/>
        <v>0</v>
      </c>
      <c r="I50" s="195">
        <f t="shared" ca="1" si="28"/>
        <v>0</v>
      </c>
      <c r="J50" s="194">
        <f t="shared" ca="1" si="28"/>
        <v>0</v>
      </c>
      <c r="K50" s="194">
        <f t="shared" ca="1" si="28"/>
        <v>0</v>
      </c>
      <c r="L50" s="194">
        <f t="shared" ca="1" si="28"/>
        <v>0</v>
      </c>
      <c r="M50" s="194">
        <f t="shared" ca="1" si="28"/>
        <v>0</v>
      </c>
      <c r="N50" s="194">
        <f t="shared" ca="1" si="28"/>
        <v>0</v>
      </c>
      <c r="O50" s="194">
        <f t="shared" ca="1" si="28"/>
        <v>0</v>
      </c>
      <c r="P50" s="194">
        <f t="shared" ca="1" si="28"/>
        <v>0</v>
      </c>
      <c r="Q50" s="194">
        <f t="shared" ca="1" si="28"/>
        <v>0</v>
      </c>
      <c r="R50" s="196">
        <f ca="1">Q50</f>
        <v>0</v>
      </c>
    </row>
    <row r="51" spans="1:18" x14ac:dyDescent="0.3">
      <c r="A51" s="197"/>
      <c r="B51" s="198"/>
      <c r="C51" s="199"/>
      <c r="D51" s="199"/>
      <c r="E51" s="199"/>
      <c r="F51" s="199"/>
      <c r="G51" s="199"/>
      <c r="H51" s="199"/>
      <c r="I51" s="200"/>
      <c r="J51" s="19"/>
      <c r="K51" s="199"/>
      <c r="L51" s="199"/>
      <c r="M51" s="199"/>
      <c r="N51" s="199"/>
      <c r="O51" s="199"/>
      <c r="P51" s="199"/>
      <c r="Q51" s="201"/>
      <c r="R51" s="61"/>
    </row>
    <row r="52" spans="1:18" x14ac:dyDescent="0.3">
      <c r="A52" s="202" t="s">
        <v>72</v>
      </c>
      <c r="B52" s="198"/>
      <c r="C52" s="199"/>
      <c r="D52" s="199"/>
      <c r="E52" s="199"/>
      <c r="F52" s="199"/>
      <c r="G52" s="199"/>
      <c r="H52" s="199"/>
      <c r="I52" s="200"/>
      <c r="J52" s="199"/>
      <c r="K52" s="199"/>
      <c r="L52" s="199"/>
      <c r="M52" s="199"/>
      <c r="N52" s="199"/>
      <c r="O52" s="199"/>
      <c r="P52" s="199"/>
      <c r="Q52" s="199"/>
      <c r="R52" s="61"/>
    </row>
    <row r="53" spans="1:18" x14ac:dyDescent="0.3">
      <c r="A53" s="202" t="s">
        <v>73</v>
      </c>
      <c r="B53" s="198"/>
      <c r="C53" s="199"/>
      <c r="D53" s="199"/>
      <c r="E53" s="199"/>
      <c r="F53" s="199"/>
      <c r="G53" s="199"/>
      <c r="H53" s="199"/>
      <c r="I53" s="200"/>
      <c r="J53" s="199"/>
      <c r="K53" s="199"/>
      <c r="L53" s="199"/>
      <c r="M53" s="199"/>
      <c r="N53" s="199"/>
      <c r="O53" s="199"/>
      <c r="P53" s="199"/>
      <c r="Q53" s="199"/>
      <c r="R53" s="61"/>
    </row>
    <row r="54" spans="1:18" x14ac:dyDescent="0.3">
      <c r="A54" s="202" t="s">
        <v>70</v>
      </c>
      <c r="B54" s="198"/>
      <c r="C54" s="199"/>
      <c r="D54" s="199"/>
      <c r="E54" s="199"/>
      <c r="F54" s="199"/>
      <c r="G54" s="199"/>
      <c r="H54" s="199"/>
      <c r="I54" s="200"/>
      <c r="J54" s="199"/>
      <c r="K54" s="199"/>
      <c r="L54" s="199"/>
      <c r="M54" s="199"/>
      <c r="N54" s="199"/>
      <c r="O54" s="199"/>
      <c r="P54" s="199"/>
      <c r="Q54" s="199"/>
      <c r="R54" s="61"/>
    </row>
    <row r="55" spans="1:18" x14ac:dyDescent="0.3">
      <c r="A55" s="202" t="s">
        <v>71</v>
      </c>
      <c r="B55" s="198"/>
      <c r="C55" s="199"/>
      <c r="D55" s="199"/>
      <c r="E55" s="199"/>
      <c r="F55" s="199"/>
      <c r="G55" s="199"/>
      <c r="H55" s="199"/>
      <c r="I55" s="200"/>
      <c r="J55" s="199"/>
      <c r="K55" s="199"/>
      <c r="L55" s="199"/>
      <c r="M55" s="199"/>
      <c r="N55" s="199"/>
      <c r="O55" s="199"/>
      <c r="P55" s="199"/>
      <c r="Q55" s="199"/>
      <c r="R55" s="61"/>
    </row>
    <row r="56" spans="1:18" ht="15" thickBot="1" x14ac:dyDescent="0.35">
      <c r="A56" s="203"/>
      <c r="B56" s="198"/>
      <c r="C56" s="199"/>
      <c r="D56" s="199"/>
      <c r="E56" s="199"/>
      <c r="F56" s="199"/>
      <c r="G56" s="199"/>
      <c r="H56" s="199"/>
      <c r="I56" s="200"/>
      <c r="J56" s="199"/>
      <c r="K56" s="199"/>
      <c r="L56" s="199"/>
      <c r="M56" s="199"/>
      <c r="N56" s="199"/>
      <c r="O56" s="199"/>
      <c r="P56" s="199"/>
      <c r="Q56" s="199"/>
      <c r="R56" s="61"/>
    </row>
    <row r="57" spans="1:18" ht="28.8" x14ac:dyDescent="0.3">
      <c r="A57" s="204" t="s">
        <v>74</v>
      </c>
      <c r="B57" s="205" t="s">
        <v>75</v>
      </c>
      <c r="C57" s="206"/>
      <c r="D57" s="206"/>
      <c r="E57" s="206"/>
      <c r="F57" s="206"/>
      <c r="G57" s="206"/>
      <c r="H57" s="206"/>
      <c r="I57" s="207"/>
      <c r="J57" s="206"/>
      <c r="K57" s="206"/>
      <c r="L57" s="206"/>
      <c r="M57" s="206"/>
      <c r="N57" s="206"/>
      <c r="O57" s="206"/>
      <c r="P57" s="206"/>
      <c r="Q57" s="206"/>
      <c r="R57" s="208"/>
    </row>
    <row r="58" spans="1:18" x14ac:dyDescent="0.3">
      <c r="A58" s="220" t="s">
        <v>76</v>
      </c>
      <c r="B58" s="20"/>
      <c r="C58" s="20"/>
      <c r="D58" s="20"/>
      <c r="E58" s="20"/>
      <c r="F58" s="20"/>
      <c r="G58" s="20"/>
      <c r="H58" s="20"/>
      <c r="I58" s="21"/>
      <c r="J58" s="20"/>
      <c r="K58" s="20"/>
      <c r="L58" s="20"/>
      <c r="M58" s="20"/>
      <c r="N58" s="20"/>
      <c r="O58" s="20"/>
      <c r="P58" s="20"/>
      <c r="Q58" s="22"/>
      <c r="R58" s="209" t="s">
        <v>1</v>
      </c>
    </row>
    <row r="59" spans="1:18" x14ac:dyDescent="0.3">
      <c r="A59" s="221" t="s">
        <v>77</v>
      </c>
      <c r="B59" s="23"/>
      <c r="C59" s="23"/>
      <c r="D59" s="23"/>
      <c r="E59" s="23"/>
      <c r="F59" s="23"/>
      <c r="G59" s="23"/>
      <c r="H59" s="23"/>
      <c r="I59" s="24"/>
      <c r="J59" s="23"/>
      <c r="K59" s="23"/>
      <c r="L59" s="23"/>
      <c r="M59" s="23"/>
      <c r="N59" s="23"/>
      <c r="O59" s="23"/>
      <c r="P59" s="23"/>
      <c r="Q59" s="25"/>
      <c r="R59" s="209" t="s">
        <v>1</v>
      </c>
    </row>
    <row r="60" spans="1:18" x14ac:dyDescent="0.3">
      <c r="A60" s="221" t="s">
        <v>78</v>
      </c>
      <c r="B60" s="23"/>
      <c r="C60" s="23"/>
      <c r="D60" s="23"/>
      <c r="E60" s="23"/>
      <c r="F60" s="23"/>
      <c r="G60" s="23"/>
      <c r="H60" s="23"/>
      <c r="I60" s="24"/>
      <c r="J60" s="23"/>
      <c r="K60" s="23"/>
      <c r="L60" s="23"/>
      <c r="M60" s="23"/>
      <c r="N60" s="23"/>
      <c r="O60" s="23"/>
      <c r="P60" s="23"/>
      <c r="Q60" s="25"/>
      <c r="R60" s="209" t="s">
        <v>1</v>
      </c>
    </row>
    <row r="61" spans="1:18" x14ac:dyDescent="0.3">
      <c r="A61" s="221" t="s">
        <v>79</v>
      </c>
      <c r="B61" s="23"/>
      <c r="C61" s="23"/>
      <c r="D61" s="23"/>
      <c r="E61" s="23"/>
      <c r="F61" s="23"/>
      <c r="G61" s="23"/>
      <c r="H61" s="23"/>
      <c r="I61" s="24"/>
      <c r="J61" s="23"/>
      <c r="K61" s="23"/>
      <c r="L61" s="23"/>
      <c r="M61" s="23"/>
      <c r="N61" s="23"/>
      <c r="O61" s="23"/>
      <c r="P61" s="23"/>
      <c r="Q61" s="25"/>
      <c r="R61" s="209" t="s">
        <v>1</v>
      </c>
    </row>
    <row r="62" spans="1:18" x14ac:dyDescent="0.3">
      <c r="A62" s="221" t="s">
        <v>80</v>
      </c>
      <c r="B62" s="23"/>
      <c r="C62" s="23"/>
      <c r="D62" s="23"/>
      <c r="E62" s="23"/>
      <c r="F62" s="23"/>
      <c r="G62" s="23"/>
      <c r="H62" s="23"/>
      <c r="I62" s="24"/>
      <c r="J62" s="23"/>
      <c r="K62" s="23"/>
      <c r="L62" s="23"/>
      <c r="M62" s="23"/>
      <c r="N62" s="23"/>
      <c r="O62" s="23"/>
      <c r="P62" s="23"/>
      <c r="Q62" s="25"/>
      <c r="R62" s="209" t="s">
        <v>1</v>
      </c>
    </row>
    <row r="63" spans="1:18" x14ac:dyDescent="0.3">
      <c r="A63" s="221" t="s">
        <v>81</v>
      </c>
      <c r="B63" s="23"/>
      <c r="C63" s="23"/>
      <c r="D63" s="23"/>
      <c r="E63" s="23"/>
      <c r="F63" s="23"/>
      <c r="G63" s="23"/>
      <c r="H63" s="23"/>
      <c r="I63" s="24"/>
      <c r="J63" s="23"/>
      <c r="K63" s="23"/>
      <c r="L63" s="23"/>
      <c r="M63" s="23"/>
      <c r="N63" s="23"/>
      <c r="O63" s="23"/>
      <c r="P63" s="23"/>
      <c r="Q63" s="25"/>
      <c r="R63" s="209" t="s">
        <v>1</v>
      </c>
    </row>
    <row r="64" spans="1:18" x14ac:dyDescent="0.3">
      <c r="A64" s="221" t="s">
        <v>82</v>
      </c>
      <c r="B64" s="23"/>
      <c r="C64" s="23"/>
      <c r="D64" s="23"/>
      <c r="E64" s="23"/>
      <c r="F64" s="23"/>
      <c r="G64" s="23"/>
      <c r="H64" s="23"/>
      <c r="I64" s="24"/>
      <c r="J64" s="23"/>
      <c r="K64" s="23"/>
      <c r="L64" s="23"/>
      <c r="M64" s="23"/>
      <c r="N64" s="23"/>
      <c r="O64" s="23"/>
      <c r="P64" s="23"/>
      <c r="Q64" s="25"/>
      <c r="R64" s="209" t="s">
        <v>1</v>
      </c>
    </row>
    <row r="65" spans="1:18" x14ac:dyDescent="0.3">
      <c r="A65" s="221" t="s">
        <v>83</v>
      </c>
      <c r="B65" s="23"/>
      <c r="C65" s="23"/>
      <c r="D65" s="23"/>
      <c r="E65" s="23"/>
      <c r="F65" s="23"/>
      <c r="G65" s="23"/>
      <c r="H65" s="23"/>
      <c r="I65" s="24"/>
      <c r="J65" s="23"/>
      <c r="K65" s="23"/>
      <c r="L65" s="23"/>
      <c r="M65" s="23"/>
      <c r="N65" s="23"/>
      <c r="O65" s="23"/>
      <c r="P65" s="23"/>
      <c r="Q65" s="25"/>
      <c r="R65" s="209" t="s">
        <v>1</v>
      </c>
    </row>
    <row r="66" spans="1:18" x14ac:dyDescent="0.3">
      <c r="A66" s="221" t="s">
        <v>84</v>
      </c>
      <c r="B66" s="23"/>
      <c r="C66" s="23"/>
      <c r="D66" s="23"/>
      <c r="E66" s="23"/>
      <c r="F66" s="23"/>
      <c r="G66" s="23"/>
      <c r="H66" s="23"/>
      <c r="I66" s="24"/>
      <c r="J66" s="23"/>
      <c r="K66" s="23"/>
      <c r="L66" s="23"/>
      <c r="M66" s="23"/>
      <c r="N66" s="23"/>
      <c r="O66" s="23"/>
      <c r="P66" s="23"/>
      <c r="Q66" s="25"/>
      <c r="R66" s="209" t="s">
        <v>1</v>
      </c>
    </row>
    <row r="67" spans="1:18" x14ac:dyDescent="0.3">
      <c r="A67" s="221" t="s">
        <v>85</v>
      </c>
      <c r="B67" s="23"/>
      <c r="C67" s="23"/>
      <c r="D67" s="23"/>
      <c r="E67" s="23"/>
      <c r="F67" s="23"/>
      <c r="G67" s="23"/>
      <c r="H67" s="23"/>
      <c r="I67" s="24"/>
      <c r="J67" s="23"/>
      <c r="K67" s="23"/>
      <c r="L67" s="23"/>
      <c r="M67" s="23"/>
      <c r="N67" s="23"/>
      <c r="O67" s="23"/>
      <c r="P67" s="23"/>
      <c r="Q67" s="25"/>
      <c r="R67" s="209" t="s">
        <v>1</v>
      </c>
    </row>
    <row r="68" spans="1:18" x14ac:dyDescent="0.3">
      <c r="A68" s="222" t="s">
        <v>86</v>
      </c>
      <c r="B68" s="26"/>
      <c r="C68" s="26"/>
      <c r="D68" s="26"/>
      <c r="E68" s="26"/>
      <c r="F68" s="26"/>
      <c r="G68" s="26"/>
      <c r="H68" s="26"/>
      <c r="I68" s="27"/>
      <c r="J68" s="26"/>
      <c r="K68" s="26"/>
      <c r="L68" s="26"/>
      <c r="M68" s="26"/>
      <c r="N68" s="26"/>
      <c r="O68" s="26"/>
      <c r="P68" s="26"/>
      <c r="Q68" s="28"/>
      <c r="R68" s="209" t="s">
        <v>1</v>
      </c>
    </row>
    <row r="69" spans="1:18" ht="15" thickBot="1" x14ac:dyDescent="0.35">
      <c r="A69" s="210" t="s">
        <v>87</v>
      </c>
      <c r="B69" s="211">
        <f t="shared" ref="B69:Q69" si="29">SUM(B58:B68)</f>
        <v>0</v>
      </c>
      <c r="C69" s="211">
        <f t="shared" si="29"/>
        <v>0</v>
      </c>
      <c r="D69" s="211">
        <f t="shared" si="29"/>
        <v>0</v>
      </c>
      <c r="E69" s="211">
        <f t="shared" si="29"/>
        <v>0</v>
      </c>
      <c r="F69" s="211">
        <f t="shared" si="29"/>
        <v>0</v>
      </c>
      <c r="G69" s="211">
        <f t="shared" si="29"/>
        <v>0</v>
      </c>
      <c r="H69" s="211">
        <f t="shared" si="29"/>
        <v>0</v>
      </c>
      <c r="I69" s="212">
        <f t="shared" si="29"/>
        <v>0</v>
      </c>
      <c r="J69" s="211">
        <f t="shared" si="29"/>
        <v>0</v>
      </c>
      <c r="K69" s="211">
        <f t="shared" si="29"/>
        <v>0</v>
      </c>
      <c r="L69" s="211">
        <f t="shared" si="29"/>
        <v>0</v>
      </c>
      <c r="M69" s="211">
        <f t="shared" si="29"/>
        <v>0</v>
      </c>
      <c r="N69" s="211">
        <f t="shared" si="29"/>
        <v>0</v>
      </c>
      <c r="O69" s="211">
        <f t="shared" si="29"/>
        <v>0</v>
      </c>
      <c r="P69" s="211">
        <f t="shared" si="29"/>
        <v>0</v>
      </c>
      <c r="Q69" s="211">
        <f t="shared" si="29"/>
        <v>0</v>
      </c>
      <c r="R69" s="62"/>
    </row>
    <row r="70" spans="1:18" x14ac:dyDescent="0.3">
      <c r="A70" s="213" t="s">
        <v>88</v>
      </c>
      <c r="B70" s="63" t="e">
        <f>(SUM(B58:Q62)*6)/R43</f>
        <v>#DIV/0!</v>
      </c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</row>
    <row r="71" spans="1:18" x14ac:dyDescent="0.3">
      <c r="A71" s="215"/>
      <c r="B71" s="216"/>
      <c r="C71" s="216"/>
      <c r="D71" s="216"/>
      <c r="E71" s="216"/>
      <c r="F71" s="216"/>
      <c r="G71" s="216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8"/>
    </row>
  </sheetData>
  <sheetProtection algorithmName="SHA-512" hashValue="8hwISTRZhnrgH7MwHZAE1vgPXnZRku7U/PztabcYI7IT9XSQ4OeyJv82prPRlXT14Zmmyhal6kp2hlVHnXJ3ow==" saltValue="31Ld2MgBxvCj464ts9sZXg==" spinCount="100000" sheet="1" objects="1" scenarios="1" formatCells="0" formatColumns="0" formatRows="0" insertColumns="0" insertRows="0"/>
  <mergeCells count="11">
    <mergeCell ref="P17:Q17"/>
    <mergeCell ref="B15:R15"/>
    <mergeCell ref="J16:R16"/>
    <mergeCell ref="B16:I16"/>
    <mergeCell ref="B17:C17"/>
    <mergeCell ref="D17:E17"/>
    <mergeCell ref="F17:G17"/>
    <mergeCell ref="H17:I17"/>
    <mergeCell ref="J17:K17"/>
    <mergeCell ref="L17:M17"/>
    <mergeCell ref="N17:O17"/>
  </mergeCells>
  <phoneticPr fontId="22" type="noConversion"/>
  <conditionalFormatting sqref="B28:I28">
    <cfRule type="cellIs" dxfId="21" priority="5" operator="lessThan">
      <formula>5000</formula>
    </cfRule>
  </conditionalFormatting>
  <conditionalFormatting sqref="B50:R50 B51:Q56">
    <cfRule type="cellIs" dxfId="20" priority="95" operator="lessThan">
      <formula>0</formula>
    </cfRule>
  </conditionalFormatting>
  <conditionalFormatting sqref="C27">
    <cfRule type="cellIs" dxfId="19" priority="58" operator="lessThan">
      <formula>0.05</formula>
    </cfRule>
  </conditionalFormatting>
  <conditionalFormatting sqref="E27">
    <cfRule type="cellIs" dxfId="18" priority="57" operator="lessThan">
      <formula>0.25</formula>
    </cfRule>
  </conditionalFormatting>
  <conditionalFormatting sqref="F40:Q40">
    <cfRule type="cellIs" dxfId="17" priority="30" operator="greaterThanOrEqual">
      <formula>0.22</formula>
    </cfRule>
  </conditionalFormatting>
  <conditionalFormatting sqref="G6">
    <cfRule type="expression" dxfId="16" priority="4">
      <formula>AND(G6&lt;&gt;0,OR(G6&lt;45000,G6&gt;80000))</formula>
    </cfRule>
  </conditionalFormatting>
  <conditionalFormatting sqref="G27">
    <cfRule type="cellIs" dxfId="15" priority="7" operator="lessThan">
      <formula>0.4</formula>
    </cfRule>
  </conditionalFormatting>
  <conditionalFormatting sqref="I27">
    <cfRule type="cellIs" dxfId="14" priority="20" operator="lessThan">
      <formula>0.6</formula>
    </cfRule>
  </conditionalFormatting>
  <conditionalFormatting sqref="R2:R9">
    <cfRule type="beginsWith" dxfId="13" priority="1" operator="beginsWith" text="FA">
      <formula>LEFT(R2,LEN("FA"))="FA"</formula>
    </cfRule>
  </conditionalFormatting>
  <conditionalFormatting sqref="R48">
    <cfRule type="cellIs" dxfId="12" priority="6" operator="greaterThan">
      <formula>$R$43*10%</formula>
    </cfRule>
  </conditionalFormatting>
  <conditionalFormatting sqref="GI27">
    <cfRule type="cellIs" dxfId="11" priority="8" operator="lessThan">
      <formula>0.4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DD39-2FC8-4D7C-A784-4C85319E70A6}">
  <dimension ref="A1:T73"/>
  <sheetViews>
    <sheetView showGridLines="0" view="pageBreakPreview" zoomScale="70" zoomScaleNormal="90" zoomScaleSheetLayoutView="70" workbookViewId="0">
      <selection activeCell="A19" sqref="A19"/>
    </sheetView>
  </sheetViews>
  <sheetFormatPr defaultRowHeight="14.4" x14ac:dyDescent="0.3"/>
  <cols>
    <col min="1" max="1" width="106.109375" style="77" customWidth="1"/>
    <col min="2" max="18" width="14.6640625" style="77" customWidth="1"/>
    <col min="19" max="19" width="9.44140625" style="77" bestFit="1" customWidth="1"/>
    <col min="20" max="16384" width="8.88671875" style="77"/>
  </cols>
  <sheetData>
    <row r="1" spans="1:20" ht="16.2" thickBot="1" x14ac:dyDescent="0.35">
      <c r="A1" s="72" t="s">
        <v>7</v>
      </c>
      <c r="B1" s="73" t="s">
        <v>8</v>
      </c>
      <c r="C1" s="74"/>
      <c r="D1" s="74"/>
      <c r="E1" s="74"/>
      <c r="F1" s="74"/>
      <c r="G1" s="75" t="s">
        <v>0</v>
      </c>
      <c r="H1" s="76" t="s">
        <v>14</v>
      </c>
      <c r="L1" s="78" t="s">
        <v>19</v>
      </c>
      <c r="M1" s="79"/>
      <c r="N1" s="79"/>
      <c r="O1" s="79"/>
      <c r="P1" s="79"/>
      <c r="Q1" s="79"/>
      <c r="R1" s="79"/>
      <c r="S1" s="80"/>
      <c r="T1" s="81"/>
    </row>
    <row r="2" spans="1:20" x14ac:dyDescent="0.3">
      <c r="A2" s="82" t="s">
        <v>89</v>
      </c>
      <c r="B2" s="83" t="s">
        <v>9</v>
      </c>
      <c r="C2" s="84"/>
      <c r="D2" s="84"/>
      <c r="E2" s="84"/>
      <c r="F2" s="84"/>
      <c r="G2" s="85">
        <f>SUM(G3:G5)</f>
        <v>0</v>
      </c>
      <c r="H2" s="29" t="str">
        <f>IFERROR(G2/$G$2,"-")</f>
        <v>-</v>
      </c>
      <c r="L2" s="86" t="s">
        <v>91</v>
      </c>
      <c r="M2" s="87"/>
      <c r="N2" s="87"/>
      <c r="O2" s="87"/>
      <c r="P2" s="87"/>
      <c r="Q2" s="87"/>
      <c r="R2" s="88" t="b">
        <f>IFERROR(H3&gt;=0.03," ")</f>
        <v>1</v>
      </c>
      <c r="S2" s="89" t="str">
        <f>IFERROR((H4+H3)," ")</f>
        <v xml:space="preserve"> </v>
      </c>
    </row>
    <row r="3" spans="1:20" x14ac:dyDescent="0.3">
      <c r="A3" s="77" t="s">
        <v>6</v>
      </c>
      <c r="B3" s="90" t="s">
        <v>11</v>
      </c>
      <c r="G3" s="1"/>
      <c r="H3" s="30" t="str">
        <f>IFERROR(G3/$G$2,"-")</f>
        <v>-</v>
      </c>
      <c r="L3" s="91" t="s">
        <v>92</v>
      </c>
      <c r="R3" s="92" t="b">
        <f>H5&lt;=0.97</f>
        <v>0</v>
      </c>
      <c r="S3" s="93" t="str">
        <f>H5</f>
        <v>-</v>
      </c>
    </row>
    <row r="4" spans="1:20" x14ac:dyDescent="0.3">
      <c r="A4" s="77" t="s">
        <v>2</v>
      </c>
      <c r="B4" s="90" t="s">
        <v>12</v>
      </c>
      <c r="G4" s="1"/>
      <c r="H4" s="30" t="str">
        <f>IFERROR(G4/$G$2,"-")</f>
        <v>-</v>
      </c>
      <c r="L4" s="94" t="s">
        <v>22</v>
      </c>
      <c r="M4" s="95"/>
      <c r="N4" s="95"/>
      <c r="O4" s="95"/>
      <c r="P4" s="95"/>
      <c r="Q4" s="95"/>
      <c r="R4" s="92" t="b">
        <f>R21=1</f>
        <v>0</v>
      </c>
      <c r="S4" s="96">
        <f>R21</f>
        <v>0</v>
      </c>
    </row>
    <row r="5" spans="1:20" ht="15" thickBot="1" x14ac:dyDescent="0.35">
      <c r="A5" s="97" t="s">
        <v>3</v>
      </c>
      <c r="B5" s="98" t="s">
        <v>13</v>
      </c>
      <c r="C5" s="99"/>
      <c r="D5" s="99"/>
      <c r="E5" s="99"/>
      <c r="F5" s="99"/>
      <c r="G5" s="2"/>
      <c r="H5" s="31" t="str">
        <f>IFERROR(G5/$G$2,"-")</f>
        <v>-</v>
      </c>
      <c r="L5" s="94" t="s">
        <v>23</v>
      </c>
      <c r="M5" s="95"/>
      <c r="N5" s="95"/>
      <c r="O5" s="95"/>
      <c r="P5" s="95"/>
      <c r="Q5" s="95"/>
      <c r="R5" s="92" t="b">
        <f>S5&lt;=0.6</f>
        <v>1</v>
      </c>
      <c r="S5" s="96">
        <f>R25</f>
        <v>0</v>
      </c>
    </row>
    <row r="6" spans="1:20" x14ac:dyDescent="0.3">
      <c r="A6" s="77" t="s">
        <v>4</v>
      </c>
      <c r="L6" s="94" t="s">
        <v>25</v>
      </c>
      <c r="M6" s="95"/>
      <c r="N6" s="95"/>
      <c r="O6" s="95"/>
      <c r="P6" s="95"/>
      <c r="Q6" s="95"/>
      <c r="R6" s="92" t="b">
        <f>AND($C$27&gt;=0.05,$E$27&gt;=0.25,$G$27&gt;=0.4,$I$27&gt;=0.6)</f>
        <v>0</v>
      </c>
      <c r="S6" s="100"/>
    </row>
    <row r="7" spans="1:20" ht="15" thickBot="1" x14ac:dyDescent="0.35">
      <c r="A7" s="95" t="s">
        <v>90</v>
      </c>
      <c r="L7" s="94" t="s">
        <v>24</v>
      </c>
      <c r="M7" s="95"/>
      <c r="N7" s="95"/>
      <c r="O7" s="95"/>
      <c r="P7" s="95"/>
      <c r="Q7" s="95"/>
      <c r="R7" s="92" t="b">
        <f ca="1">MAX(F41:Q41)&lt;= 0.22</f>
        <v>1</v>
      </c>
      <c r="S7" s="100"/>
    </row>
    <row r="8" spans="1:20" x14ac:dyDescent="0.3">
      <c r="B8" s="101" t="s">
        <v>9</v>
      </c>
      <c r="C8" s="84"/>
      <c r="D8" s="84"/>
      <c r="E8" s="84"/>
      <c r="F8" s="84"/>
      <c r="G8" s="85">
        <f>G2</f>
        <v>0</v>
      </c>
      <c r="H8" s="29" t="str">
        <f>IFERROR(G8/$G$8,"-")</f>
        <v>-</v>
      </c>
      <c r="L8" s="94" t="s">
        <v>26</v>
      </c>
      <c r="R8" s="92" t="b">
        <f ca="1">ROUND(G8,0)=ROUND(SUM((B19:Q19),(B36:Q37)),0)</f>
        <v>1</v>
      </c>
      <c r="S8" s="102"/>
    </row>
    <row r="9" spans="1:20" ht="15" thickBot="1" x14ac:dyDescent="0.35">
      <c r="B9" s="103" t="s">
        <v>15</v>
      </c>
      <c r="G9" s="104">
        <f ca="1">G8-SUM(G11:G12)</f>
        <v>0</v>
      </c>
      <c r="H9" s="30" t="str">
        <f ca="1">IFERROR(G9/$G$8,"-")</f>
        <v>-</v>
      </c>
      <c r="L9" s="105" t="s">
        <v>27</v>
      </c>
      <c r="M9" s="106"/>
      <c r="N9" s="106"/>
      <c r="O9" s="106"/>
      <c r="P9" s="106"/>
      <c r="Q9" s="106"/>
      <c r="R9" s="223" t="b">
        <f ca="1">R30&lt;=R26</f>
        <v>1</v>
      </c>
      <c r="S9" s="108"/>
    </row>
    <row r="10" spans="1:20" x14ac:dyDescent="0.3">
      <c r="B10" s="90" t="s">
        <v>16</v>
      </c>
      <c r="G10" s="104">
        <f ca="1">SUM(G11:G12)</f>
        <v>0</v>
      </c>
      <c r="H10" s="30" t="str">
        <f ca="1">IFERROR(G10/$G$8,"-")</f>
        <v>-</v>
      </c>
      <c r="L10" s="224"/>
      <c r="R10" s="68"/>
    </row>
    <row r="11" spans="1:20" x14ac:dyDescent="0.3">
      <c r="B11" s="109" t="s">
        <v>17</v>
      </c>
      <c r="G11" s="104">
        <f>SUM(B36:Q36)</f>
        <v>0</v>
      </c>
      <c r="H11" s="30" t="str">
        <f>IFERROR(G11/$G$8,"-")</f>
        <v>-</v>
      </c>
    </row>
    <row r="12" spans="1:20" ht="15" thickBot="1" x14ac:dyDescent="0.35">
      <c r="B12" s="110" t="s">
        <v>18</v>
      </c>
      <c r="C12" s="99"/>
      <c r="D12" s="99"/>
      <c r="E12" s="99"/>
      <c r="F12" s="99"/>
      <c r="G12" s="111">
        <f ca="1">SUM(B37:Q37)</f>
        <v>0</v>
      </c>
      <c r="H12" s="31" t="str">
        <f ca="1">IFERROR(G12/$G$8,"-")</f>
        <v>-</v>
      </c>
    </row>
    <row r="13" spans="1:20" ht="15" customHeight="1" x14ac:dyDescent="0.3"/>
    <row r="14" spans="1:20" ht="15" thickBot="1" x14ac:dyDescent="0.35">
      <c r="L14" s="112"/>
      <c r="M14" s="112"/>
      <c r="N14" s="112"/>
      <c r="O14" s="112"/>
      <c r="P14" s="112"/>
      <c r="Q14" s="112"/>
      <c r="R14" s="112"/>
      <c r="T14" s="113"/>
    </row>
    <row r="15" spans="1:20" ht="15" thickBot="1" x14ac:dyDescent="0.35">
      <c r="B15" s="114" t="s">
        <v>28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T15" s="116"/>
    </row>
    <row r="16" spans="1:20" ht="17.25" customHeight="1" thickBot="1" x14ac:dyDescent="0.35">
      <c r="B16" s="117" t="s">
        <v>29</v>
      </c>
      <c r="C16" s="118"/>
      <c r="D16" s="118"/>
      <c r="E16" s="118"/>
      <c r="F16" s="118"/>
      <c r="G16" s="118"/>
      <c r="H16" s="118"/>
      <c r="I16" s="119"/>
      <c r="J16" s="118" t="s">
        <v>30</v>
      </c>
      <c r="K16" s="118"/>
      <c r="L16" s="118"/>
      <c r="M16" s="118"/>
      <c r="N16" s="118"/>
      <c r="O16" s="118"/>
      <c r="P16" s="118"/>
      <c r="Q16" s="118"/>
      <c r="R16" s="119"/>
      <c r="T16" s="116"/>
    </row>
    <row r="17" spans="1:18" x14ac:dyDescent="0.3">
      <c r="A17" s="120" t="s">
        <v>31</v>
      </c>
      <c r="B17" s="121" t="s">
        <v>36</v>
      </c>
      <c r="C17" s="122"/>
      <c r="D17" s="123" t="s">
        <v>37</v>
      </c>
      <c r="E17" s="122"/>
      <c r="F17" s="123" t="s">
        <v>32</v>
      </c>
      <c r="G17" s="122"/>
      <c r="H17" s="123" t="s">
        <v>38</v>
      </c>
      <c r="I17" s="122"/>
      <c r="J17" s="123" t="s">
        <v>39</v>
      </c>
      <c r="K17" s="122"/>
      <c r="L17" s="123" t="s">
        <v>40</v>
      </c>
      <c r="M17" s="122"/>
      <c r="N17" s="123" t="s">
        <v>33</v>
      </c>
      <c r="O17" s="122"/>
      <c r="P17" s="123" t="s">
        <v>41</v>
      </c>
      <c r="Q17" s="124"/>
      <c r="R17" s="125"/>
    </row>
    <row r="18" spans="1:18" ht="15" thickBot="1" x14ac:dyDescent="0.35">
      <c r="A18" s="126"/>
      <c r="B18" s="127" t="s">
        <v>34</v>
      </c>
      <c r="C18" s="128" t="s">
        <v>35</v>
      </c>
      <c r="D18" s="127" t="s">
        <v>34</v>
      </c>
      <c r="E18" s="128" t="s">
        <v>35</v>
      </c>
      <c r="F18" s="127" t="s">
        <v>34</v>
      </c>
      <c r="G18" s="128" t="s">
        <v>35</v>
      </c>
      <c r="H18" s="127" t="s">
        <v>34</v>
      </c>
      <c r="I18" s="128" t="s">
        <v>35</v>
      </c>
      <c r="J18" s="127" t="s">
        <v>34</v>
      </c>
      <c r="K18" s="128" t="s">
        <v>35</v>
      </c>
      <c r="L18" s="127" t="s">
        <v>34</v>
      </c>
      <c r="M18" s="128" t="s">
        <v>35</v>
      </c>
      <c r="N18" s="127" t="s">
        <v>34</v>
      </c>
      <c r="O18" s="128" t="s">
        <v>35</v>
      </c>
      <c r="P18" s="127" t="s">
        <v>34</v>
      </c>
      <c r="Q18" s="128" t="s">
        <v>35</v>
      </c>
      <c r="R18" s="129"/>
    </row>
    <row r="19" spans="1:18" x14ac:dyDescent="0.3">
      <c r="A19" s="130" t="s">
        <v>42</v>
      </c>
      <c r="B19" s="131">
        <f ca="1">B21*$G$9</f>
        <v>0</v>
      </c>
      <c r="C19" s="132">
        <f ca="1">C21*$G$9</f>
        <v>0</v>
      </c>
      <c r="D19" s="132">
        <f ca="1">D21*$G$9</f>
        <v>0</v>
      </c>
      <c r="E19" s="132">
        <f ca="1">E21*$G$9</f>
        <v>0</v>
      </c>
      <c r="F19" s="132">
        <f t="shared" ref="F19:Q19" ca="1" si="0">F21*$G$9</f>
        <v>0</v>
      </c>
      <c r="G19" s="132">
        <f t="shared" ca="1" si="0"/>
        <v>0</v>
      </c>
      <c r="H19" s="132">
        <f t="shared" ca="1" si="0"/>
        <v>0</v>
      </c>
      <c r="I19" s="133">
        <f t="shared" ca="1" si="0"/>
        <v>0</v>
      </c>
      <c r="J19" s="132">
        <f t="shared" ca="1" si="0"/>
        <v>0</v>
      </c>
      <c r="K19" s="134">
        <f t="shared" ca="1" si="0"/>
        <v>0</v>
      </c>
      <c r="L19" s="134">
        <f t="shared" ca="1" si="0"/>
        <v>0</v>
      </c>
      <c r="M19" s="134">
        <f t="shared" ca="1" si="0"/>
        <v>0</v>
      </c>
      <c r="N19" s="134">
        <f t="shared" ca="1" si="0"/>
        <v>0</v>
      </c>
      <c r="O19" s="134">
        <f t="shared" ca="1" si="0"/>
        <v>0</v>
      </c>
      <c r="P19" s="134">
        <f t="shared" ca="1" si="0"/>
        <v>0</v>
      </c>
      <c r="Q19" s="134">
        <f t="shared" ca="1" si="0"/>
        <v>0</v>
      </c>
      <c r="R19" s="135">
        <f ca="1">SUM(B19:Q19)</f>
        <v>0</v>
      </c>
    </row>
    <row r="20" spans="1:18" x14ac:dyDescent="0.3">
      <c r="A20" s="136" t="s">
        <v>43</v>
      </c>
      <c r="B20" s="3"/>
      <c r="C20" s="4"/>
      <c r="D20" s="4"/>
      <c r="E20" s="4"/>
      <c r="F20" s="4"/>
      <c r="G20" s="4"/>
      <c r="H20" s="4"/>
      <c r="I20" s="5"/>
      <c r="J20" s="32"/>
      <c r="K20" s="137"/>
      <c r="L20" s="137"/>
      <c r="M20" s="137"/>
      <c r="N20" s="137"/>
      <c r="O20" s="137"/>
      <c r="P20" s="137"/>
      <c r="Q20" s="138"/>
      <c r="R20" s="139">
        <f>SUM(B20:Q20)</f>
        <v>0</v>
      </c>
    </row>
    <row r="21" spans="1:18" x14ac:dyDescent="0.3">
      <c r="A21" s="140" t="s">
        <v>44</v>
      </c>
      <c r="B21" s="33">
        <f t="shared" ref="B21:M21" si="1">B23+B25</f>
        <v>0</v>
      </c>
      <c r="C21" s="34">
        <f t="shared" si="1"/>
        <v>0</v>
      </c>
      <c r="D21" s="34">
        <f t="shared" si="1"/>
        <v>0</v>
      </c>
      <c r="E21" s="34">
        <f t="shared" si="1"/>
        <v>0</v>
      </c>
      <c r="F21" s="34">
        <f t="shared" si="1"/>
        <v>0</v>
      </c>
      <c r="G21" s="34">
        <f t="shared" si="1"/>
        <v>0</v>
      </c>
      <c r="H21" s="34">
        <f t="shared" si="1"/>
        <v>0</v>
      </c>
      <c r="I21" s="35">
        <f t="shared" si="1"/>
        <v>0</v>
      </c>
      <c r="J21" s="36">
        <f t="shared" si="1"/>
        <v>0</v>
      </c>
      <c r="K21" s="36">
        <f t="shared" si="1"/>
        <v>0</v>
      </c>
      <c r="L21" s="36">
        <f t="shared" si="1"/>
        <v>0</v>
      </c>
      <c r="M21" s="36">
        <f t="shared" si="1"/>
        <v>0</v>
      </c>
      <c r="N21" s="32"/>
      <c r="O21" s="32"/>
      <c r="P21" s="32"/>
      <c r="Q21" s="32"/>
      <c r="R21" s="37">
        <f>SUM(B21:Q21)</f>
        <v>0</v>
      </c>
    </row>
    <row r="22" spans="1:18" x14ac:dyDescent="0.3">
      <c r="A22" s="141" t="s">
        <v>45</v>
      </c>
      <c r="B22" s="38">
        <f ca="1">B23*$G$9</f>
        <v>0</v>
      </c>
      <c r="C22" s="39">
        <f ca="1">C23*$G$9</f>
        <v>0</v>
      </c>
      <c r="D22" s="39">
        <f ca="1">D23*$G$9</f>
        <v>0</v>
      </c>
      <c r="E22" s="39">
        <f t="shared" ref="E22:I22" ca="1" si="2">E23*$G$9</f>
        <v>0</v>
      </c>
      <c r="F22" s="39">
        <f t="shared" ca="1" si="2"/>
        <v>0</v>
      </c>
      <c r="G22" s="39">
        <f t="shared" ca="1" si="2"/>
        <v>0</v>
      </c>
      <c r="H22" s="39">
        <f ca="1">H23*$G$9</f>
        <v>0</v>
      </c>
      <c r="I22" s="40">
        <f t="shared" ca="1" si="2"/>
        <v>0</v>
      </c>
      <c r="J22" s="32"/>
      <c r="K22" s="32"/>
      <c r="L22" s="32"/>
      <c r="M22" s="32"/>
      <c r="N22" s="32"/>
      <c r="O22" s="32"/>
      <c r="P22" s="32"/>
      <c r="Q22" s="32"/>
      <c r="R22" s="41">
        <f t="shared" ref="R22:R23" ca="1" si="3">SUM(B22:Q22)</f>
        <v>0</v>
      </c>
    </row>
    <row r="23" spans="1:18" x14ac:dyDescent="0.3">
      <c r="A23" s="109" t="s">
        <v>46</v>
      </c>
      <c r="B23" s="6"/>
      <c r="C23" s="7"/>
      <c r="D23" s="7"/>
      <c r="E23" s="7"/>
      <c r="F23" s="7"/>
      <c r="G23" s="7"/>
      <c r="H23" s="7"/>
      <c r="I23" s="8"/>
      <c r="J23" s="32"/>
      <c r="K23" s="32"/>
      <c r="L23" s="32"/>
      <c r="M23" s="32"/>
      <c r="N23" s="32"/>
      <c r="O23" s="32"/>
      <c r="P23" s="32"/>
      <c r="Q23" s="32"/>
      <c r="R23" s="37">
        <f t="shared" si="3"/>
        <v>0</v>
      </c>
    </row>
    <row r="24" spans="1:18" x14ac:dyDescent="0.3">
      <c r="A24" s="141" t="s">
        <v>47</v>
      </c>
      <c r="B24" s="142">
        <f ca="1">B25*$G$9</f>
        <v>0</v>
      </c>
      <c r="C24" s="143">
        <f ca="1">C25*$G$9</f>
        <v>0</v>
      </c>
      <c r="D24" s="143">
        <f ca="1">D25*$G$9</f>
        <v>0</v>
      </c>
      <c r="E24" s="143">
        <f ca="1">E25*$G$9</f>
        <v>0</v>
      </c>
      <c r="F24" s="143">
        <f t="shared" ref="F24:Q24" ca="1" si="4">F25*$G$9</f>
        <v>0</v>
      </c>
      <c r="G24" s="143">
        <f t="shared" ca="1" si="4"/>
        <v>0</v>
      </c>
      <c r="H24" s="143">
        <f t="shared" ca="1" si="4"/>
        <v>0</v>
      </c>
      <c r="I24" s="144">
        <f t="shared" ca="1" si="4"/>
        <v>0</v>
      </c>
      <c r="J24" s="143">
        <f t="shared" ca="1" si="4"/>
        <v>0</v>
      </c>
      <c r="K24" s="143">
        <f t="shared" ca="1" si="4"/>
        <v>0</v>
      </c>
      <c r="L24" s="143">
        <f t="shared" ca="1" si="4"/>
        <v>0</v>
      </c>
      <c r="M24" s="143">
        <f t="shared" ca="1" si="4"/>
        <v>0</v>
      </c>
      <c r="N24" s="143">
        <f t="shared" ca="1" si="4"/>
        <v>0</v>
      </c>
      <c r="O24" s="143">
        <f t="shared" ca="1" si="4"/>
        <v>0</v>
      </c>
      <c r="P24" s="143">
        <f t="shared" ca="1" si="4"/>
        <v>0</v>
      </c>
      <c r="Q24" s="144">
        <f t="shared" ca="1" si="4"/>
        <v>0</v>
      </c>
      <c r="R24" s="139">
        <f ca="1">SUM(B24:Q24)</f>
        <v>0</v>
      </c>
    </row>
    <row r="25" spans="1:18" x14ac:dyDescent="0.3">
      <c r="A25" s="109" t="s">
        <v>48</v>
      </c>
      <c r="B25" s="9"/>
      <c r="C25" s="10"/>
      <c r="D25" s="10"/>
      <c r="E25" s="10"/>
      <c r="F25" s="10"/>
      <c r="G25" s="10"/>
      <c r="H25" s="10"/>
      <c r="I25" s="11"/>
      <c r="J25" s="12"/>
      <c r="K25" s="12"/>
      <c r="L25" s="12"/>
      <c r="M25" s="12"/>
      <c r="N25" s="32"/>
      <c r="O25" s="32"/>
      <c r="P25" s="32"/>
      <c r="Q25" s="32"/>
      <c r="R25" s="37">
        <f>SUM(B25:Q25)</f>
        <v>0</v>
      </c>
    </row>
    <row r="26" spans="1:18" x14ac:dyDescent="0.3">
      <c r="A26" s="145" t="s">
        <v>49</v>
      </c>
      <c r="B26" s="146">
        <f ca="1">B19</f>
        <v>0</v>
      </c>
      <c r="C26" s="147">
        <f t="shared" ref="C26:Q26" ca="1" si="5">C19+B26</f>
        <v>0</v>
      </c>
      <c r="D26" s="147">
        <f t="shared" ca="1" si="5"/>
        <v>0</v>
      </c>
      <c r="E26" s="147">
        <f t="shared" ca="1" si="5"/>
        <v>0</v>
      </c>
      <c r="F26" s="147">
        <f t="shared" ca="1" si="5"/>
        <v>0</v>
      </c>
      <c r="G26" s="147">
        <f t="shared" ca="1" si="5"/>
        <v>0</v>
      </c>
      <c r="H26" s="147">
        <f t="shared" ca="1" si="5"/>
        <v>0</v>
      </c>
      <c r="I26" s="148">
        <f t="shared" ca="1" si="5"/>
        <v>0</v>
      </c>
      <c r="J26" s="147">
        <f t="shared" ca="1" si="5"/>
        <v>0</v>
      </c>
      <c r="K26" s="147">
        <f t="shared" ca="1" si="5"/>
        <v>0</v>
      </c>
      <c r="L26" s="147">
        <f t="shared" ca="1" si="5"/>
        <v>0</v>
      </c>
      <c r="M26" s="147">
        <f t="shared" ca="1" si="5"/>
        <v>0</v>
      </c>
      <c r="N26" s="147">
        <f t="shared" ca="1" si="5"/>
        <v>0</v>
      </c>
      <c r="O26" s="147">
        <f t="shared" ca="1" si="5"/>
        <v>0</v>
      </c>
      <c r="P26" s="147">
        <f t="shared" ca="1" si="5"/>
        <v>0</v>
      </c>
      <c r="Q26" s="148">
        <f t="shared" ca="1" si="5"/>
        <v>0</v>
      </c>
      <c r="R26" s="139">
        <f ca="1">Q26</f>
        <v>0</v>
      </c>
    </row>
    <row r="27" spans="1:18" x14ac:dyDescent="0.3">
      <c r="A27" s="141" t="s">
        <v>50</v>
      </c>
      <c r="B27" s="42">
        <f>B21</f>
        <v>0</v>
      </c>
      <c r="C27" s="43">
        <f t="shared" ref="C27:Q27" si="6">B27+C21</f>
        <v>0</v>
      </c>
      <c r="D27" s="43">
        <f t="shared" si="6"/>
        <v>0</v>
      </c>
      <c r="E27" s="43">
        <f t="shared" si="6"/>
        <v>0</v>
      </c>
      <c r="F27" s="43">
        <f t="shared" si="6"/>
        <v>0</v>
      </c>
      <c r="G27" s="43">
        <f t="shared" si="6"/>
        <v>0</v>
      </c>
      <c r="H27" s="43">
        <f t="shared" si="6"/>
        <v>0</v>
      </c>
      <c r="I27" s="44">
        <f t="shared" si="6"/>
        <v>0</v>
      </c>
      <c r="J27" s="45">
        <f t="shared" si="6"/>
        <v>0</v>
      </c>
      <c r="K27" s="45">
        <f t="shared" si="6"/>
        <v>0</v>
      </c>
      <c r="L27" s="45">
        <f t="shared" si="6"/>
        <v>0</v>
      </c>
      <c r="M27" s="45">
        <f t="shared" si="6"/>
        <v>0</v>
      </c>
      <c r="N27" s="45">
        <f t="shared" si="6"/>
        <v>0</v>
      </c>
      <c r="O27" s="45">
        <f t="shared" si="6"/>
        <v>0</v>
      </c>
      <c r="P27" s="45">
        <f t="shared" si="6"/>
        <v>0</v>
      </c>
      <c r="Q27" s="44">
        <f t="shared" si="6"/>
        <v>0</v>
      </c>
      <c r="R27" s="46">
        <f>Q27</f>
        <v>0</v>
      </c>
    </row>
    <row r="28" spans="1:18" ht="15" thickBot="1" x14ac:dyDescent="0.35">
      <c r="A28" s="149" t="s">
        <v>51</v>
      </c>
      <c r="B28" s="150">
        <f t="shared" ref="B28:I28" ca="1" si="7">IFERROR(B22/B20,0)</f>
        <v>0</v>
      </c>
      <c r="C28" s="151">
        <f t="shared" ca="1" si="7"/>
        <v>0</v>
      </c>
      <c r="D28" s="151">
        <f t="shared" ca="1" si="7"/>
        <v>0</v>
      </c>
      <c r="E28" s="151">
        <f t="shared" ca="1" si="7"/>
        <v>0</v>
      </c>
      <c r="F28" s="151">
        <f t="shared" ca="1" si="7"/>
        <v>0</v>
      </c>
      <c r="G28" s="151">
        <f t="shared" ca="1" si="7"/>
        <v>0</v>
      </c>
      <c r="H28" s="151">
        <f t="shared" ca="1" si="7"/>
        <v>0</v>
      </c>
      <c r="I28" s="152">
        <f t="shared" ca="1" si="7"/>
        <v>0</v>
      </c>
      <c r="J28" s="151">
        <f t="shared" ref="J28:Q28" ca="1" si="8">IFERROR((J19-J24)/J20,0)</f>
        <v>0</v>
      </c>
      <c r="K28" s="151">
        <f t="shared" ca="1" si="8"/>
        <v>0</v>
      </c>
      <c r="L28" s="151">
        <f t="shared" ca="1" si="8"/>
        <v>0</v>
      </c>
      <c r="M28" s="151">
        <f t="shared" ca="1" si="8"/>
        <v>0</v>
      </c>
      <c r="N28" s="151">
        <f t="shared" ca="1" si="8"/>
        <v>0</v>
      </c>
      <c r="O28" s="151">
        <f t="shared" ca="1" si="8"/>
        <v>0</v>
      </c>
      <c r="P28" s="151">
        <f t="shared" ca="1" si="8"/>
        <v>0</v>
      </c>
      <c r="Q28" s="151">
        <f t="shared" ca="1" si="8"/>
        <v>0</v>
      </c>
      <c r="R28" s="153">
        <f ca="1">IFERROR(R22/R20,0)</f>
        <v>0</v>
      </c>
    </row>
    <row r="29" spans="1:18" ht="15" thickBot="1" x14ac:dyDescent="0.35">
      <c r="A29" s="154"/>
      <c r="B29" s="155"/>
      <c r="C29" s="154"/>
      <c r="D29" s="154"/>
      <c r="E29" s="154"/>
      <c r="F29" s="154"/>
      <c r="G29" s="154"/>
      <c r="H29" s="154"/>
      <c r="I29" s="156"/>
      <c r="J29" s="154"/>
      <c r="K29" s="154"/>
      <c r="L29" s="154"/>
      <c r="M29" s="154"/>
      <c r="N29" s="154"/>
      <c r="O29" s="154"/>
      <c r="P29" s="154"/>
      <c r="Q29" s="154"/>
      <c r="R29" s="47"/>
    </row>
    <row r="30" spans="1:18" x14ac:dyDescent="0.3">
      <c r="A30" s="157" t="s">
        <v>52</v>
      </c>
      <c r="B30" s="158">
        <f ca="1">B31*$G$9</f>
        <v>0</v>
      </c>
      <c r="C30" s="159">
        <f ca="1">C31*$G$9</f>
        <v>0</v>
      </c>
      <c r="D30" s="159">
        <f ca="1">D31*$G$9</f>
        <v>0</v>
      </c>
      <c r="E30" s="159">
        <f ca="1">E31*$G$9</f>
        <v>0</v>
      </c>
      <c r="F30" s="159">
        <f t="shared" ref="F30:Q30" ca="1" si="9">F31*$G$9</f>
        <v>0</v>
      </c>
      <c r="G30" s="159">
        <f t="shared" ca="1" si="9"/>
        <v>0</v>
      </c>
      <c r="H30" s="159">
        <f t="shared" ca="1" si="9"/>
        <v>0</v>
      </c>
      <c r="I30" s="160">
        <f t="shared" ca="1" si="9"/>
        <v>0</v>
      </c>
      <c r="J30" s="159">
        <f t="shared" ca="1" si="9"/>
        <v>0</v>
      </c>
      <c r="K30" s="159">
        <f t="shared" ca="1" si="9"/>
        <v>0</v>
      </c>
      <c r="L30" s="159">
        <f t="shared" ca="1" si="9"/>
        <v>0</v>
      </c>
      <c r="M30" s="159">
        <f t="shared" ca="1" si="9"/>
        <v>0</v>
      </c>
      <c r="N30" s="159">
        <f t="shared" ca="1" si="9"/>
        <v>0</v>
      </c>
      <c r="O30" s="159">
        <f t="shared" ca="1" si="9"/>
        <v>0</v>
      </c>
      <c r="P30" s="159">
        <f t="shared" ca="1" si="9"/>
        <v>0</v>
      </c>
      <c r="Q30" s="160">
        <f t="shared" ca="1" si="9"/>
        <v>0</v>
      </c>
      <c r="R30" s="161">
        <f ca="1">SUM(B30:Q30)</f>
        <v>0</v>
      </c>
    </row>
    <row r="31" spans="1:18" x14ac:dyDescent="0.3">
      <c r="A31" s="145" t="s">
        <v>53</v>
      </c>
      <c r="B31" s="9"/>
      <c r="C31" s="10"/>
      <c r="D31" s="10"/>
      <c r="E31" s="10"/>
      <c r="F31" s="10"/>
      <c r="G31" s="10"/>
      <c r="H31" s="10"/>
      <c r="I31" s="11"/>
      <c r="J31" s="12"/>
      <c r="K31" s="12"/>
      <c r="L31" s="12"/>
      <c r="M31" s="12"/>
      <c r="N31" s="12"/>
      <c r="O31" s="12"/>
      <c r="P31" s="12"/>
      <c r="Q31" s="11"/>
      <c r="R31" s="48">
        <f>SUM(B31:Q31)</f>
        <v>0</v>
      </c>
    </row>
    <row r="32" spans="1:18" x14ac:dyDescent="0.3">
      <c r="A32" s="145" t="s">
        <v>54</v>
      </c>
      <c r="B32" s="146">
        <f ca="1">B30</f>
        <v>0</v>
      </c>
      <c r="C32" s="147">
        <f t="shared" ref="C32:O32" ca="1" si="10">C30+B32</f>
        <v>0</v>
      </c>
      <c r="D32" s="147">
        <f t="shared" ca="1" si="10"/>
        <v>0</v>
      </c>
      <c r="E32" s="147">
        <f t="shared" ca="1" si="10"/>
        <v>0</v>
      </c>
      <c r="F32" s="147">
        <f t="shared" ca="1" si="10"/>
        <v>0</v>
      </c>
      <c r="G32" s="147">
        <f t="shared" ca="1" si="10"/>
        <v>0</v>
      </c>
      <c r="H32" s="147">
        <f t="shared" ca="1" si="10"/>
        <v>0</v>
      </c>
      <c r="I32" s="148">
        <f t="shared" ca="1" si="10"/>
        <v>0</v>
      </c>
      <c r="J32" s="147">
        <f t="shared" ca="1" si="10"/>
        <v>0</v>
      </c>
      <c r="K32" s="147">
        <f t="shared" ca="1" si="10"/>
        <v>0</v>
      </c>
      <c r="L32" s="147">
        <f t="shared" ca="1" si="10"/>
        <v>0</v>
      </c>
      <c r="M32" s="147">
        <f t="shared" ca="1" si="10"/>
        <v>0</v>
      </c>
      <c r="N32" s="147">
        <f t="shared" ca="1" si="10"/>
        <v>0</v>
      </c>
      <c r="O32" s="147">
        <f t="shared" ca="1" si="10"/>
        <v>0</v>
      </c>
      <c r="P32" s="147">
        <f ca="1">P30+O32</f>
        <v>0</v>
      </c>
      <c r="Q32" s="148">
        <f ca="1">Q30+P32</f>
        <v>0</v>
      </c>
      <c r="R32" s="162">
        <f ca="1">Q32</f>
        <v>0</v>
      </c>
    </row>
    <row r="33" spans="1:19" ht="29.4" thickBot="1" x14ac:dyDescent="0.35">
      <c r="A33" s="163" t="s">
        <v>55</v>
      </c>
      <c r="B33" s="150">
        <f t="shared" ref="B33:Q33" ca="1" si="11">B26-B32</f>
        <v>0</v>
      </c>
      <c r="C33" s="151">
        <f t="shared" ca="1" si="11"/>
        <v>0</v>
      </c>
      <c r="D33" s="151">
        <f t="shared" ca="1" si="11"/>
        <v>0</v>
      </c>
      <c r="E33" s="151">
        <f t="shared" ca="1" si="11"/>
        <v>0</v>
      </c>
      <c r="F33" s="151">
        <f t="shared" ca="1" si="11"/>
        <v>0</v>
      </c>
      <c r="G33" s="151">
        <f t="shared" ca="1" si="11"/>
        <v>0</v>
      </c>
      <c r="H33" s="151">
        <f t="shared" ca="1" si="11"/>
        <v>0</v>
      </c>
      <c r="I33" s="152">
        <f t="shared" ca="1" si="11"/>
        <v>0</v>
      </c>
      <c r="J33" s="151">
        <f t="shared" ca="1" si="11"/>
        <v>0</v>
      </c>
      <c r="K33" s="151">
        <f t="shared" ca="1" si="11"/>
        <v>0</v>
      </c>
      <c r="L33" s="151">
        <f t="shared" ca="1" si="11"/>
        <v>0</v>
      </c>
      <c r="M33" s="151">
        <f t="shared" ca="1" si="11"/>
        <v>0</v>
      </c>
      <c r="N33" s="151">
        <f t="shared" ca="1" si="11"/>
        <v>0</v>
      </c>
      <c r="O33" s="151">
        <f t="shared" ca="1" si="11"/>
        <v>0</v>
      </c>
      <c r="P33" s="151">
        <f ca="1">P26-P32</f>
        <v>0</v>
      </c>
      <c r="Q33" s="152">
        <f t="shared" ca="1" si="11"/>
        <v>0</v>
      </c>
      <c r="R33" s="164">
        <f ca="1">Q33</f>
        <v>0</v>
      </c>
    </row>
    <row r="34" spans="1:19" x14ac:dyDescent="0.3">
      <c r="A34" s="165"/>
      <c r="B34" s="166"/>
      <c r="C34" s="167"/>
      <c r="D34" s="167"/>
      <c r="E34" s="167"/>
      <c r="F34" s="167"/>
      <c r="G34" s="167"/>
      <c r="H34" s="167"/>
      <c r="I34" s="168"/>
      <c r="J34" s="147"/>
      <c r="K34" s="147"/>
      <c r="L34" s="147"/>
      <c r="M34" s="147"/>
      <c r="N34" s="147"/>
      <c r="O34" s="147"/>
      <c r="P34" s="147"/>
      <c r="Q34" s="147"/>
      <c r="R34" s="169"/>
    </row>
    <row r="35" spans="1:19" x14ac:dyDescent="0.3">
      <c r="A35" s="170" t="s">
        <v>56</v>
      </c>
      <c r="B35" s="171">
        <f ca="1">SUM(B36:B38)</f>
        <v>0</v>
      </c>
      <c r="C35" s="172">
        <f t="shared" ref="C35:Q35" ca="1" si="12">SUM(C36:C38)</f>
        <v>0</v>
      </c>
      <c r="D35" s="172">
        <f t="shared" ca="1" si="12"/>
        <v>0</v>
      </c>
      <c r="E35" s="172">
        <f t="shared" ca="1" si="12"/>
        <v>0</v>
      </c>
      <c r="F35" s="172">
        <f t="shared" ca="1" si="12"/>
        <v>0</v>
      </c>
      <c r="G35" s="172">
        <f t="shared" ca="1" si="12"/>
        <v>0</v>
      </c>
      <c r="H35" s="172">
        <f t="shared" ca="1" si="12"/>
        <v>0</v>
      </c>
      <c r="I35" s="173">
        <f t="shared" ca="1" si="12"/>
        <v>0</v>
      </c>
      <c r="J35" s="172">
        <f t="shared" ca="1" si="12"/>
        <v>0</v>
      </c>
      <c r="K35" s="172">
        <f t="shared" ca="1" si="12"/>
        <v>0</v>
      </c>
      <c r="L35" s="172">
        <f t="shared" ca="1" si="12"/>
        <v>0</v>
      </c>
      <c r="M35" s="172">
        <f t="shared" ca="1" si="12"/>
        <v>0</v>
      </c>
      <c r="N35" s="172">
        <f t="shared" ca="1" si="12"/>
        <v>0</v>
      </c>
      <c r="O35" s="172">
        <f t="shared" ca="1" si="12"/>
        <v>0</v>
      </c>
      <c r="P35" s="172">
        <f t="shared" ca="1" si="12"/>
        <v>0</v>
      </c>
      <c r="Q35" s="172">
        <f t="shared" ca="1" si="12"/>
        <v>0</v>
      </c>
      <c r="R35" s="174">
        <f ca="1">SUM(B35:Q35)</f>
        <v>0</v>
      </c>
    </row>
    <row r="36" spans="1:19" x14ac:dyDescent="0.3">
      <c r="A36" s="109" t="s">
        <v>57</v>
      </c>
      <c r="B36" s="142">
        <f>B39*$G$8</f>
        <v>0</v>
      </c>
      <c r="C36" s="143">
        <f t="shared" ref="C36:I36" si="13">C39*$G$8</f>
        <v>0</v>
      </c>
      <c r="D36" s="143">
        <f t="shared" si="13"/>
        <v>0</v>
      </c>
      <c r="E36" s="143">
        <f t="shared" si="13"/>
        <v>0</v>
      </c>
      <c r="F36" s="143">
        <f t="shared" si="13"/>
        <v>0</v>
      </c>
      <c r="G36" s="143">
        <f t="shared" si="13"/>
        <v>0</v>
      </c>
      <c r="H36" s="143">
        <f t="shared" si="13"/>
        <v>0</v>
      </c>
      <c r="I36" s="144">
        <f t="shared" si="13"/>
        <v>0</v>
      </c>
      <c r="J36" s="175"/>
      <c r="K36" s="175"/>
      <c r="L36" s="175"/>
      <c r="M36" s="175"/>
      <c r="N36" s="175"/>
      <c r="O36" s="175"/>
      <c r="P36" s="175"/>
      <c r="Q36" s="175"/>
      <c r="R36" s="139">
        <f>SUM(B36:Q36)</f>
        <v>0</v>
      </c>
    </row>
    <row r="37" spans="1:19" x14ac:dyDescent="0.3">
      <c r="A37" s="109" t="s">
        <v>58</v>
      </c>
      <c r="B37" s="142">
        <f ca="1">B40*B33</f>
        <v>0</v>
      </c>
      <c r="C37" s="143">
        <f t="shared" ref="C37:Q37" ca="1" si="14">C40*((C33+B33)/2)</f>
        <v>0</v>
      </c>
      <c r="D37" s="143">
        <f t="shared" ca="1" si="14"/>
        <v>0</v>
      </c>
      <c r="E37" s="143">
        <f t="shared" ca="1" si="14"/>
        <v>0</v>
      </c>
      <c r="F37" s="143">
        <f t="shared" ca="1" si="14"/>
        <v>0</v>
      </c>
      <c r="G37" s="143">
        <f t="shared" ca="1" si="14"/>
        <v>0</v>
      </c>
      <c r="H37" s="143">
        <f t="shared" ca="1" si="14"/>
        <v>0</v>
      </c>
      <c r="I37" s="144">
        <f t="shared" ca="1" si="14"/>
        <v>0</v>
      </c>
      <c r="J37" s="143">
        <f t="shared" ca="1" si="14"/>
        <v>0</v>
      </c>
      <c r="K37" s="143">
        <f t="shared" ca="1" si="14"/>
        <v>0</v>
      </c>
      <c r="L37" s="143">
        <f t="shared" ca="1" si="14"/>
        <v>0</v>
      </c>
      <c r="M37" s="143">
        <f t="shared" ca="1" si="14"/>
        <v>0</v>
      </c>
      <c r="N37" s="143">
        <f t="shared" ca="1" si="14"/>
        <v>0</v>
      </c>
      <c r="O37" s="143">
        <f t="shared" ca="1" si="14"/>
        <v>0</v>
      </c>
      <c r="P37" s="143">
        <f t="shared" ca="1" si="14"/>
        <v>0</v>
      </c>
      <c r="Q37" s="143">
        <f t="shared" ca="1" si="14"/>
        <v>0</v>
      </c>
      <c r="R37" s="139">
        <f ca="1">SUM(B37:Q37)</f>
        <v>0</v>
      </c>
    </row>
    <row r="38" spans="1:19" x14ac:dyDescent="0.3">
      <c r="A38" s="225" t="s">
        <v>94</v>
      </c>
      <c r="B38" s="64"/>
      <c r="C38" s="65"/>
      <c r="D38" s="65"/>
      <c r="E38" s="65"/>
      <c r="F38" s="65"/>
      <c r="G38" s="65"/>
      <c r="H38" s="65"/>
      <c r="I38" s="66"/>
      <c r="J38" s="65"/>
      <c r="K38" s="65"/>
      <c r="L38" s="65"/>
      <c r="M38" s="65"/>
      <c r="N38" s="65"/>
      <c r="O38" s="65"/>
      <c r="P38" s="65"/>
      <c r="Q38" s="65"/>
      <c r="R38" s="139">
        <f>SUM(B38:Q38)</f>
        <v>0</v>
      </c>
    </row>
    <row r="39" spans="1:19" x14ac:dyDescent="0.3">
      <c r="A39" s="109" t="s">
        <v>59</v>
      </c>
      <c r="B39" s="49">
        <f>IF($G$5=45000,1.5%,1.4%)</f>
        <v>1.3999999999999999E-2</v>
      </c>
      <c r="C39" s="50">
        <f>IF($G$5=45000,1.35%,1.2%)</f>
        <v>1.2E-2</v>
      </c>
      <c r="D39" s="50">
        <f>IF($G$5=45000,1.2%,1%)</f>
        <v>0.01</v>
      </c>
      <c r="E39" s="50">
        <f>IF($G$8=45000,1.05%,0.8%)</f>
        <v>8.0000000000000002E-3</v>
      </c>
      <c r="F39" s="50">
        <f>IF($G$5=45000,0.9%,0.6%)</f>
        <v>6.0000000000000001E-3</v>
      </c>
      <c r="G39" s="50">
        <f>IF($G$5=45000,0.75%,0.4%)</f>
        <v>4.0000000000000001E-3</v>
      </c>
      <c r="H39" s="50">
        <f>IF($G$5=45000,0.6%,0.2%)</f>
        <v>2E-3</v>
      </c>
      <c r="I39" s="51">
        <f>IF($G$5=45000,0.45%,0%)</f>
        <v>0</v>
      </c>
      <c r="J39" s="175"/>
      <c r="K39" s="175"/>
      <c r="L39" s="175"/>
      <c r="M39" s="175"/>
      <c r="N39" s="175"/>
      <c r="O39" s="175"/>
      <c r="P39" s="175"/>
      <c r="Q39" s="175"/>
      <c r="R39" s="139"/>
    </row>
    <row r="40" spans="1:19" x14ac:dyDescent="0.3">
      <c r="A40" s="109" t="s">
        <v>60</v>
      </c>
      <c r="B40" s="52">
        <v>2.5000000000000001E-2</v>
      </c>
      <c r="C40" s="53">
        <v>2.5000000000000001E-2</v>
      </c>
      <c r="D40" s="53">
        <v>2.5000000000000001E-2</v>
      </c>
      <c r="E40" s="53">
        <v>2.5000000000000001E-2</v>
      </c>
      <c r="F40" s="53">
        <v>2.5000000000000001E-2</v>
      </c>
      <c r="G40" s="53">
        <v>2.5000000000000001E-2</v>
      </c>
      <c r="H40" s="53">
        <v>2.5000000000000001E-2</v>
      </c>
      <c r="I40" s="54">
        <v>2.5000000000000001E-2</v>
      </c>
      <c r="J40" s="55">
        <v>1.2500000000000001E-2</v>
      </c>
      <c r="K40" s="55">
        <v>1.2500000000000001E-2</v>
      </c>
      <c r="L40" s="55">
        <v>1.2500000000000001E-2</v>
      </c>
      <c r="M40" s="55">
        <v>1.2500000000000001E-2</v>
      </c>
      <c r="N40" s="55">
        <v>1.2500000000000001E-2</v>
      </c>
      <c r="O40" s="55">
        <v>1.2500000000000001E-2</v>
      </c>
      <c r="P40" s="55">
        <v>1.2500000000000001E-2</v>
      </c>
      <c r="Q40" s="56">
        <v>1.2500000000000001E-2</v>
      </c>
      <c r="R40" s="139"/>
    </row>
    <row r="41" spans="1:19" x14ac:dyDescent="0.3">
      <c r="A41" s="176" t="s">
        <v>24</v>
      </c>
      <c r="B41" s="69">
        <f ca="1">IFERROR(B43/(B43+B26),0)</f>
        <v>0</v>
      </c>
      <c r="C41" s="70">
        <f t="shared" ref="C41:Q41" ca="1" si="15">IFERROR(C43/(C43+C26),0)</f>
        <v>0</v>
      </c>
      <c r="D41" s="70">
        <f t="shared" ca="1" si="15"/>
        <v>0</v>
      </c>
      <c r="E41" s="70">
        <f t="shared" ca="1" si="15"/>
        <v>0</v>
      </c>
      <c r="F41" s="58">
        <f t="shared" ca="1" si="15"/>
        <v>0</v>
      </c>
      <c r="G41" s="58">
        <f t="shared" ca="1" si="15"/>
        <v>0</v>
      </c>
      <c r="H41" s="58">
        <f t="shared" ca="1" si="15"/>
        <v>0</v>
      </c>
      <c r="I41" s="59">
        <f t="shared" ca="1" si="15"/>
        <v>0</v>
      </c>
      <c r="J41" s="32">
        <f t="shared" ca="1" si="15"/>
        <v>0</v>
      </c>
      <c r="K41" s="32">
        <f t="shared" ca="1" si="15"/>
        <v>0</v>
      </c>
      <c r="L41" s="32">
        <f t="shared" ca="1" si="15"/>
        <v>0</v>
      </c>
      <c r="M41" s="32">
        <f t="shared" ca="1" si="15"/>
        <v>0</v>
      </c>
      <c r="N41" s="32">
        <f t="shared" ca="1" si="15"/>
        <v>0</v>
      </c>
      <c r="O41" s="32">
        <f t="shared" ca="1" si="15"/>
        <v>0</v>
      </c>
      <c r="P41" s="32">
        <f t="shared" ca="1" si="15"/>
        <v>0</v>
      </c>
      <c r="Q41" s="32">
        <f t="shared" ca="1" si="15"/>
        <v>0</v>
      </c>
      <c r="R41" s="139"/>
    </row>
    <row r="42" spans="1:19" x14ac:dyDescent="0.3">
      <c r="A42" s="170" t="s">
        <v>61</v>
      </c>
      <c r="B42" s="171">
        <f ca="1">B35</f>
        <v>0</v>
      </c>
      <c r="C42" s="172">
        <f t="shared" ref="C42:Q42" ca="1" si="16">B42+C35</f>
        <v>0</v>
      </c>
      <c r="D42" s="172">
        <f t="shared" ca="1" si="16"/>
        <v>0</v>
      </c>
      <c r="E42" s="172">
        <f t="shared" ca="1" si="16"/>
        <v>0</v>
      </c>
      <c r="F42" s="172">
        <f t="shared" ca="1" si="16"/>
        <v>0</v>
      </c>
      <c r="G42" s="172">
        <f t="shared" ca="1" si="16"/>
        <v>0</v>
      </c>
      <c r="H42" s="172">
        <f t="shared" ca="1" si="16"/>
        <v>0</v>
      </c>
      <c r="I42" s="173">
        <f t="shared" ca="1" si="16"/>
        <v>0</v>
      </c>
      <c r="J42" s="172">
        <f t="shared" ca="1" si="16"/>
        <v>0</v>
      </c>
      <c r="K42" s="172">
        <f t="shared" ca="1" si="16"/>
        <v>0</v>
      </c>
      <c r="L42" s="172">
        <f t="shared" ca="1" si="16"/>
        <v>0</v>
      </c>
      <c r="M42" s="172">
        <f t="shared" ca="1" si="16"/>
        <v>0</v>
      </c>
      <c r="N42" s="172">
        <f t="shared" ca="1" si="16"/>
        <v>0</v>
      </c>
      <c r="O42" s="172">
        <f t="shared" ca="1" si="16"/>
        <v>0</v>
      </c>
      <c r="P42" s="172">
        <f t="shared" ca="1" si="16"/>
        <v>0</v>
      </c>
      <c r="Q42" s="172">
        <f t="shared" ca="1" si="16"/>
        <v>0</v>
      </c>
      <c r="R42" s="174">
        <f ca="1">Q42</f>
        <v>0</v>
      </c>
    </row>
    <row r="43" spans="1:19" x14ac:dyDescent="0.3">
      <c r="A43" s="226" t="s">
        <v>93</v>
      </c>
      <c r="B43" s="171">
        <f ca="1">SUM(B36:B37)</f>
        <v>0</v>
      </c>
      <c r="C43" s="172">
        <f ca="1">B43+SUM(C36:C37)</f>
        <v>0</v>
      </c>
      <c r="D43" s="172">
        <f t="shared" ref="D43:Q43" ca="1" si="17">C43+SUM(D36:D37)</f>
        <v>0</v>
      </c>
      <c r="E43" s="172">
        <f t="shared" ca="1" si="17"/>
        <v>0</v>
      </c>
      <c r="F43" s="172">
        <f t="shared" ca="1" si="17"/>
        <v>0</v>
      </c>
      <c r="G43" s="172">
        <f t="shared" ca="1" si="17"/>
        <v>0</v>
      </c>
      <c r="H43" s="172">
        <f t="shared" ca="1" si="17"/>
        <v>0</v>
      </c>
      <c r="I43" s="173">
        <f t="shared" ca="1" si="17"/>
        <v>0</v>
      </c>
      <c r="J43" s="172">
        <f t="shared" ca="1" si="17"/>
        <v>0</v>
      </c>
      <c r="K43" s="172">
        <f t="shared" ca="1" si="17"/>
        <v>0</v>
      </c>
      <c r="L43" s="172">
        <f t="shared" ca="1" si="17"/>
        <v>0</v>
      </c>
      <c r="M43" s="172">
        <f t="shared" ca="1" si="17"/>
        <v>0</v>
      </c>
      <c r="N43" s="172">
        <f t="shared" ca="1" si="17"/>
        <v>0</v>
      </c>
      <c r="O43" s="172">
        <f t="shared" ca="1" si="17"/>
        <v>0</v>
      </c>
      <c r="P43" s="172">
        <f t="shared" ca="1" si="17"/>
        <v>0</v>
      </c>
      <c r="Q43" s="172">
        <f t="shared" ca="1" si="17"/>
        <v>0</v>
      </c>
      <c r="R43" s="174">
        <f ca="1">Q43</f>
        <v>0</v>
      </c>
    </row>
    <row r="44" spans="1:19" ht="15" thickBot="1" x14ac:dyDescent="0.35">
      <c r="A44" s="154"/>
      <c r="B44" s="177"/>
      <c r="C44" s="178"/>
      <c r="D44" s="178"/>
      <c r="E44" s="178"/>
      <c r="F44" s="178"/>
      <c r="G44" s="178"/>
      <c r="H44" s="178"/>
      <c r="I44" s="179"/>
      <c r="J44" s="154"/>
      <c r="K44" s="154"/>
      <c r="L44" s="154"/>
      <c r="M44" s="154"/>
      <c r="N44" s="154"/>
      <c r="O44" s="154"/>
      <c r="P44" s="154"/>
      <c r="Q44" s="154"/>
      <c r="R44" s="180"/>
    </row>
    <row r="45" spans="1:19" x14ac:dyDescent="0.3">
      <c r="A45" s="181" t="s">
        <v>62</v>
      </c>
      <c r="B45" s="182">
        <f>SUM(B46:B50)</f>
        <v>0</v>
      </c>
      <c r="C45" s="134">
        <f t="shared" ref="C45:Q45" si="18">SUM(C46:C50)</f>
        <v>0</v>
      </c>
      <c r="D45" s="134">
        <f t="shared" si="18"/>
        <v>0</v>
      </c>
      <c r="E45" s="134">
        <f t="shared" si="18"/>
        <v>0</v>
      </c>
      <c r="F45" s="134">
        <f t="shared" si="18"/>
        <v>0</v>
      </c>
      <c r="G45" s="134">
        <f t="shared" si="18"/>
        <v>0</v>
      </c>
      <c r="H45" s="134">
        <f t="shared" si="18"/>
        <v>0</v>
      </c>
      <c r="I45" s="183">
        <f t="shared" si="18"/>
        <v>0</v>
      </c>
      <c r="J45" s="134">
        <f t="shared" si="18"/>
        <v>0</v>
      </c>
      <c r="K45" s="134">
        <f t="shared" si="18"/>
        <v>0</v>
      </c>
      <c r="L45" s="134">
        <f t="shared" si="18"/>
        <v>0</v>
      </c>
      <c r="M45" s="134">
        <f t="shared" si="18"/>
        <v>0</v>
      </c>
      <c r="N45" s="134">
        <f t="shared" si="18"/>
        <v>0</v>
      </c>
      <c r="O45" s="134">
        <f t="shared" si="18"/>
        <v>0</v>
      </c>
      <c r="P45" s="134">
        <f t="shared" si="18"/>
        <v>0</v>
      </c>
      <c r="Q45" s="134">
        <f t="shared" si="18"/>
        <v>0</v>
      </c>
      <c r="R45" s="135">
        <f t="shared" ref="R45:R50" si="19">SUM(B45:Q45)</f>
        <v>0</v>
      </c>
    </row>
    <row r="46" spans="1:19" x14ac:dyDescent="0.3">
      <c r="A46" s="141" t="s">
        <v>63</v>
      </c>
      <c r="B46" s="15"/>
      <c r="C46" s="13"/>
      <c r="D46" s="13"/>
      <c r="E46" s="13"/>
      <c r="F46" s="13"/>
      <c r="G46" s="13"/>
      <c r="H46" s="13"/>
      <c r="I46" s="16"/>
      <c r="J46" s="13"/>
      <c r="K46" s="13"/>
      <c r="L46" s="13"/>
      <c r="M46" s="13"/>
      <c r="N46" s="13"/>
      <c r="O46" s="13"/>
      <c r="P46" s="13"/>
      <c r="Q46" s="13"/>
      <c r="R46" s="139">
        <f t="shared" si="19"/>
        <v>0</v>
      </c>
      <c r="S46" s="60"/>
    </row>
    <row r="47" spans="1:19" x14ac:dyDescent="0.3">
      <c r="A47" s="141" t="s">
        <v>64</v>
      </c>
      <c r="B47" s="17"/>
      <c r="C47" s="14"/>
      <c r="D47" s="14"/>
      <c r="E47" s="14"/>
      <c r="F47" s="14"/>
      <c r="G47" s="14"/>
      <c r="H47" s="14"/>
      <c r="I47" s="18"/>
      <c r="J47" s="14"/>
      <c r="K47" s="14"/>
      <c r="L47" s="14"/>
      <c r="M47" s="14"/>
      <c r="N47" s="14"/>
      <c r="O47" s="14"/>
      <c r="P47" s="14"/>
      <c r="Q47" s="14"/>
      <c r="R47" s="139">
        <f>SUM(B47:Q47)</f>
        <v>0</v>
      </c>
      <c r="S47" s="60"/>
    </row>
    <row r="48" spans="1:19" x14ac:dyDescent="0.3">
      <c r="A48" s="109" t="s">
        <v>65</v>
      </c>
      <c r="B48" s="184"/>
      <c r="C48" s="185"/>
      <c r="D48" s="185"/>
      <c r="E48" s="185"/>
      <c r="F48" s="185"/>
      <c r="G48" s="185"/>
      <c r="H48" s="185"/>
      <c r="I48" s="186"/>
      <c r="J48" s="185"/>
      <c r="K48" s="185"/>
      <c r="L48" s="185"/>
      <c r="M48" s="185"/>
      <c r="N48" s="185"/>
      <c r="O48" s="185"/>
      <c r="P48" s="185"/>
      <c r="Q48" s="14"/>
      <c r="R48" s="139">
        <f t="shared" si="19"/>
        <v>0</v>
      </c>
      <c r="S48" s="60"/>
    </row>
    <row r="49" spans="1:19" x14ac:dyDescent="0.3">
      <c r="A49" s="109" t="s">
        <v>66</v>
      </c>
      <c r="B49" s="142">
        <f>B71*6</f>
        <v>0</v>
      </c>
      <c r="C49" s="143">
        <f t="shared" ref="C49:Q49" si="20">C71*6</f>
        <v>0</v>
      </c>
      <c r="D49" s="143">
        <f t="shared" si="20"/>
        <v>0</v>
      </c>
      <c r="E49" s="143">
        <f t="shared" si="20"/>
        <v>0</v>
      </c>
      <c r="F49" s="143">
        <f t="shared" si="20"/>
        <v>0</v>
      </c>
      <c r="G49" s="143">
        <f t="shared" si="20"/>
        <v>0</v>
      </c>
      <c r="H49" s="143">
        <f t="shared" si="20"/>
        <v>0</v>
      </c>
      <c r="I49" s="144">
        <f t="shared" si="20"/>
        <v>0</v>
      </c>
      <c r="J49" s="143">
        <f t="shared" si="20"/>
        <v>0</v>
      </c>
      <c r="K49" s="143">
        <f t="shared" si="20"/>
        <v>0</v>
      </c>
      <c r="L49" s="143">
        <f t="shared" si="20"/>
        <v>0</v>
      </c>
      <c r="M49" s="143">
        <f t="shared" si="20"/>
        <v>0</v>
      </c>
      <c r="N49" s="143">
        <f t="shared" si="20"/>
        <v>0</v>
      </c>
      <c r="O49" s="143">
        <f t="shared" si="20"/>
        <v>0</v>
      </c>
      <c r="P49" s="143">
        <f t="shared" si="20"/>
        <v>0</v>
      </c>
      <c r="Q49" s="143">
        <f t="shared" si="20"/>
        <v>0</v>
      </c>
      <c r="R49" s="139">
        <f t="shared" si="19"/>
        <v>0</v>
      </c>
      <c r="S49" s="60"/>
    </row>
    <row r="50" spans="1:19" x14ac:dyDescent="0.3">
      <c r="A50" s="109" t="s">
        <v>67</v>
      </c>
      <c r="B50" s="3"/>
      <c r="C50" s="4"/>
      <c r="D50" s="4"/>
      <c r="E50" s="4"/>
      <c r="F50" s="4"/>
      <c r="G50" s="4"/>
      <c r="H50" s="4"/>
      <c r="I50" s="5"/>
      <c r="J50" s="4"/>
      <c r="K50" s="4"/>
      <c r="L50" s="4"/>
      <c r="M50" s="4"/>
      <c r="N50" s="4"/>
      <c r="O50" s="4"/>
      <c r="P50" s="4"/>
      <c r="Q50" s="4"/>
      <c r="R50" s="139">
        <f t="shared" si="19"/>
        <v>0</v>
      </c>
      <c r="S50" s="60" t="e">
        <f>IF(R50/R45&gt;0.1,"Please describe in field J52 the main components of item R49"," ")</f>
        <v>#DIV/0!</v>
      </c>
    </row>
    <row r="51" spans="1:19" ht="15" thickBot="1" x14ac:dyDescent="0.35">
      <c r="A51" s="187" t="s">
        <v>68</v>
      </c>
      <c r="B51" s="188">
        <f>B45</f>
        <v>0</v>
      </c>
      <c r="C51" s="189">
        <f t="shared" ref="C51:Q51" si="21">B51+C45</f>
        <v>0</v>
      </c>
      <c r="D51" s="189">
        <f t="shared" si="21"/>
        <v>0</v>
      </c>
      <c r="E51" s="189">
        <f t="shared" si="21"/>
        <v>0</v>
      </c>
      <c r="F51" s="189">
        <f t="shared" si="21"/>
        <v>0</v>
      </c>
      <c r="G51" s="189">
        <f t="shared" si="21"/>
        <v>0</v>
      </c>
      <c r="H51" s="189">
        <f t="shared" si="21"/>
        <v>0</v>
      </c>
      <c r="I51" s="190">
        <f t="shared" si="21"/>
        <v>0</v>
      </c>
      <c r="J51" s="189">
        <f t="shared" si="21"/>
        <v>0</v>
      </c>
      <c r="K51" s="189">
        <f t="shared" si="21"/>
        <v>0</v>
      </c>
      <c r="L51" s="189">
        <f t="shared" si="21"/>
        <v>0</v>
      </c>
      <c r="M51" s="189">
        <f t="shared" si="21"/>
        <v>0</v>
      </c>
      <c r="N51" s="189">
        <f t="shared" si="21"/>
        <v>0</v>
      </c>
      <c r="O51" s="189">
        <f t="shared" si="21"/>
        <v>0</v>
      </c>
      <c r="P51" s="189">
        <f t="shared" si="21"/>
        <v>0</v>
      </c>
      <c r="Q51" s="189">
        <f t="shared" si="21"/>
        <v>0</v>
      </c>
      <c r="R51" s="191">
        <f>Q51</f>
        <v>0</v>
      </c>
    </row>
    <row r="52" spans="1:19" ht="15" thickBot="1" x14ac:dyDescent="0.35">
      <c r="A52" s="192" t="s">
        <v>69</v>
      </c>
      <c r="B52" s="193">
        <f t="shared" ref="B52:Q52" ca="1" si="22">B42-B51</f>
        <v>0</v>
      </c>
      <c r="C52" s="194">
        <f t="shared" ca="1" si="22"/>
        <v>0</v>
      </c>
      <c r="D52" s="194">
        <f t="shared" ca="1" si="22"/>
        <v>0</v>
      </c>
      <c r="E52" s="194">
        <f t="shared" ca="1" si="22"/>
        <v>0</v>
      </c>
      <c r="F52" s="194">
        <f t="shared" ca="1" si="22"/>
        <v>0</v>
      </c>
      <c r="G52" s="194">
        <f t="shared" ca="1" si="22"/>
        <v>0</v>
      </c>
      <c r="H52" s="194">
        <f t="shared" ca="1" si="22"/>
        <v>0</v>
      </c>
      <c r="I52" s="195">
        <f t="shared" ca="1" si="22"/>
        <v>0</v>
      </c>
      <c r="J52" s="194">
        <f t="shared" ca="1" si="22"/>
        <v>0</v>
      </c>
      <c r="K52" s="194">
        <f t="shared" ca="1" si="22"/>
        <v>0</v>
      </c>
      <c r="L52" s="194">
        <f t="shared" ca="1" si="22"/>
        <v>0</v>
      </c>
      <c r="M52" s="194">
        <f t="shared" ca="1" si="22"/>
        <v>0</v>
      </c>
      <c r="N52" s="194">
        <f t="shared" ca="1" si="22"/>
        <v>0</v>
      </c>
      <c r="O52" s="194">
        <f t="shared" ca="1" si="22"/>
        <v>0</v>
      </c>
      <c r="P52" s="194">
        <f t="shared" ca="1" si="22"/>
        <v>0</v>
      </c>
      <c r="Q52" s="194">
        <f t="shared" ca="1" si="22"/>
        <v>0</v>
      </c>
      <c r="R52" s="196">
        <f ca="1">Q52</f>
        <v>0</v>
      </c>
    </row>
    <row r="53" spans="1:19" x14ac:dyDescent="0.3">
      <c r="A53" s="197"/>
      <c r="B53" s="198"/>
      <c r="C53" s="199"/>
      <c r="D53" s="199"/>
      <c r="E53" s="199"/>
      <c r="F53" s="199"/>
      <c r="G53" s="199"/>
      <c r="H53" s="199"/>
      <c r="I53" s="200"/>
      <c r="J53" s="67"/>
      <c r="K53" s="199"/>
      <c r="L53" s="199"/>
      <c r="M53" s="199"/>
      <c r="N53" s="199"/>
      <c r="O53" s="199"/>
      <c r="P53" s="199"/>
      <c r="Q53" s="201"/>
      <c r="R53" s="61"/>
    </row>
    <row r="54" spans="1:19" x14ac:dyDescent="0.3">
      <c r="A54" s="202" t="s">
        <v>72</v>
      </c>
      <c r="B54" s="198"/>
      <c r="C54" s="199"/>
      <c r="D54" s="199"/>
      <c r="E54" s="199"/>
      <c r="F54" s="199"/>
      <c r="G54" s="199"/>
      <c r="H54" s="199"/>
      <c r="I54" s="200"/>
      <c r="J54" s="199"/>
      <c r="K54" s="199"/>
      <c r="L54" s="199"/>
      <c r="M54" s="199"/>
      <c r="N54" s="199"/>
      <c r="O54" s="199"/>
      <c r="P54" s="199"/>
      <c r="Q54" s="199"/>
      <c r="R54" s="61"/>
    </row>
    <row r="55" spans="1:19" x14ac:dyDescent="0.3">
      <c r="A55" s="202" t="s">
        <v>73</v>
      </c>
      <c r="B55" s="198"/>
      <c r="C55" s="199"/>
      <c r="D55" s="199"/>
      <c r="E55" s="199"/>
      <c r="F55" s="199"/>
      <c r="G55" s="199"/>
      <c r="H55" s="199"/>
      <c r="I55" s="200"/>
      <c r="J55" s="199"/>
      <c r="K55" s="199"/>
      <c r="L55" s="199"/>
      <c r="M55" s="199"/>
      <c r="N55" s="199"/>
      <c r="O55" s="199"/>
      <c r="P55" s="199"/>
      <c r="Q55" s="199"/>
      <c r="R55" s="61"/>
    </row>
    <row r="56" spans="1:19" x14ac:dyDescent="0.3">
      <c r="A56" s="202" t="s">
        <v>70</v>
      </c>
      <c r="B56" s="198"/>
      <c r="C56" s="199"/>
      <c r="D56" s="199"/>
      <c r="E56" s="199"/>
      <c r="F56" s="199"/>
      <c r="G56" s="199"/>
      <c r="H56" s="199"/>
      <c r="I56" s="200"/>
      <c r="J56" s="199"/>
      <c r="K56" s="199"/>
      <c r="L56" s="199"/>
      <c r="M56" s="199"/>
      <c r="N56" s="199"/>
      <c r="O56" s="199"/>
      <c r="P56" s="199"/>
      <c r="Q56" s="199"/>
      <c r="R56" s="61"/>
    </row>
    <row r="57" spans="1:19" x14ac:dyDescent="0.3">
      <c r="A57" s="202" t="s">
        <v>71</v>
      </c>
      <c r="B57" s="198"/>
      <c r="C57" s="199"/>
      <c r="D57" s="199"/>
      <c r="E57" s="199"/>
      <c r="F57" s="199"/>
      <c r="G57" s="199"/>
      <c r="H57" s="199"/>
      <c r="I57" s="200"/>
      <c r="J57" s="199"/>
      <c r="K57" s="199"/>
      <c r="L57" s="199"/>
      <c r="M57" s="199"/>
      <c r="N57" s="199"/>
      <c r="O57" s="199"/>
      <c r="P57" s="199"/>
      <c r="Q57" s="199"/>
      <c r="R57" s="61"/>
    </row>
    <row r="58" spans="1:19" ht="15" thickBot="1" x14ac:dyDescent="0.35">
      <c r="A58" s="203"/>
      <c r="B58" s="198"/>
      <c r="C58" s="199"/>
      <c r="D58" s="199"/>
      <c r="E58" s="199"/>
      <c r="F58" s="199"/>
      <c r="G58" s="199"/>
      <c r="H58" s="199"/>
      <c r="I58" s="200"/>
      <c r="J58" s="199"/>
      <c r="K58" s="199"/>
      <c r="L58" s="199"/>
      <c r="M58" s="199"/>
      <c r="N58" s="199"/>
      <c r="O58" s="199"/>
      <c r="P58" s="199"/>
      <c r="Q58" s="199"/>
      <c r="R58" s="61"/>
    </row>
    <row r="59" spans="1:19" ht="28.8" x14ac:dyDescent="0.3">
      <c r="A59" s="204" t="s">
        <v>74</v>
      </c>
      <c r="B59" s="205" t="s">
        <v>75</v>
      </c>
      <c r="C59" s="206"/>
      <c r="D59" s="206"/>
      <c r="E59" s="206"/>
      <c r="F59" s="206"/>
      <c r="G59" s="206"/>
      <c r="H59" s="206"/>
      <c r="I59" s="207"/>
      <c r="J59" s="206"/>
      <c r="K59" s="206"/>
      <c r="L59" s="206"/>
      <c r="M59" s="206"/>
      <c r="N59" s="206"/>
      <c r="O59" s="206"/>
      <c r="P59" s="206"/>
      <c r="Q59" s="206"/>
      <c r="R59" s="208"/>
    </row>
    <row r="60" spans="1:19" x14ac:dyDescent="0.3">
      <c r="A60" s="220" t="s">
        <v>76</v>
      </c>
      <c r="B60" s="20"/>
      <c r="C60" s="20"/>
      <c r="D60" s="20"/>
      <c r="E60" s="20"/>
      <c r="F60" s="20"/>
      <c r="G60" s="20"/>
      <c r="H60" s="20"/>
      <c r="I60" s="21"/>
      <c r="J60" s="20"/>
      <c r="K60" s="20"/>
      <c r="L60" s="20"/>
      <c r="M60" s="20"/>
      <c r="N60" s="20"/>
      <c r="O60" s="20"/>
      <c r="P60" s="20"/>
      <c r="Q60" s="22"/>
      <c r="R60" s="209" t="s">
        <v>1</v>
      </c>
    </row>
    <row r="61" spans="1:19" x14ac:dyDescent="0.3">
      <c r="A61" s="221" t="s">
        <v>77</v>
      </c>
      <c r="B61" s="23"/>
      <c r="C61" s="23"/>
      <c r="D61" s="23"/>
      <c r="E61" s="23"/>
      <c r="F61" s="23"/>
      <c r="G61" s="23"/>
      <c r="H61" s="23"/>
      <c r="I61" s="24"/>
      <c r="J61" s="23"/>
      <c r="K61" s="23"/>
      <c r="L61" s="23"/>
      <c r="M61" s="23"/>
      <c r="N61" s="23"/>
      <c r="O61" s="23"/>
      <c r="P61" s="23"/>
      <c r="Q61" s="25"/>
      <c r="R61" s="209" t="s">
        <v>1</v>
      </c>
    </row>
    <row r="62" spans="1:19" x14ac:dyDescent="0.3">
      <c r="A62" s="221" t="s">
        <v>78</v>
      </c>
      <c r="B62" s="23"/>
      <c r="C62" s="23"/>
      <c r="D62" s="23"/>
      <c r="E62" s="23"/>
      <c r="F62" s="23"/>
      <c r="G62" s="23"/>
      <c r="H62" s="23"/>
      <c r="I62" s="24"/>
      <c r="J62" s="23"/>
      <c r="K62" s="23"/>
      <c r="L62" s="23"/>
      <c r="M62" s="23"/>
      <c r="N62" s="23"/>
      <c r="O62" s="23"/>
      <c r="P62" s="23"/>
      <c r="Q62" s="25"/>
      <c r="R62" s="209" t="s">
        <v>1</v>
      </c>
    </row>
    <row r="63" spans="1:19" x14ac:dyDescent="0.3">
      <c r="A63" s="221" t="s">
        <v>79</v>
      </c>
      <c r="B63" s="23"/>
      <c r="C63" s="23"/>
      <c r="D63" s="23"/>
      <c r="E63" s="23"/>
      <c r="F63" s="23"/>
      <c r="G63" s="23"/>
      <c r="H63" s="23"/>
      <c r="I63" s="24"/>
      <c r="J63" s="23"/>
      <c r="K63" s="23"/>
      <c r="L63" s="23"/>
      <c r="M63" s="23"/>
      <c r="N63" s="23"/>
      <c r="O63" s="23"/>
      <c r="P63" s="23"/>
      <c r="Q63" s="25"/>
      <c r="R63" s="209" t="s">
        <v>1</v>
      </c>
    </row>
    <row r="64" spans="1:19" x14ac:dyDescent="0.3">
      <c r="A64" s="221" t="s">
        <v>80</v>
      </c>
      <c r="B64" s="23"/>
      <c r="C64" s="23"/>
      <c r="D64" s="23"/>
      <c r="E64" s="23"/>
      <c r="F64" s="23"/>
      <c r="G64" s="23"/>
      <c r="H64" s="23"/>
      <c r="I64" s="24"/>
      <c r="J64" s="23"/>
      <c r="K64" s="23"/>
      <c r="L64" s="23"/>
      <c r="M64" s="23"/>
      <c r="N64" s="23"/>
      <c r="O64" s="23"/>
      <c r="P64" s="23"/>
      <c r="Q64" s="25"/>
      <c r="R64" s="209" t="s">
        <v>1</v>
      </c>
    </row>
    <row r="65" spans="1:18" x14ac:dyDescent="0.3">
      <c r="A65" s="221" t="s">
        <v>81</v>
      </c>
      <c r="B65" s="23"/>
      <c r="C65" s="23"/>
      <c r="D65" s="23"/>
      <c r="E65" s="23"/>
      <c r="F65" s="23"/>
      <c r="G65" s="23"/>
      <c r="H65" s="23"/>
      <c r="I65" s="24"/>
      <c r="J65" s="23"/>
      <c r="K65" s="23"/>
      <c r="L65" s="23"/>
      <c r="M65" s="23"/>
      <c r="N65" s="23"/>
      <c r="O65" s="23"/>
      <c r="P65" s="23"/>
      <c r="Q65" s="25"/>
      <c r="R65" s="209" t="s">
        <v>1</v>
      </c>
    </row>
    <row r="66" spans="1:18" x14ac:dyDescent="0.3">
      <c r="A66" s="221" t="s">
        <v>82</v>
      </c>
      <c r="B66" s="23"/>
      <c r="C66" s="23"/>
      <c r="D66" s="23"/>
      <c r="E66" s="23"/>
      <c r="F66" s="23"/>
      <c r="G66" s="23"/>
      <c r="H66" s="23"/>
      <c r="I66" s="24"/>
      <c r="J66" s="23"/>
      <c r="K66" s="23"/>
      <c r="L66" s="23"/>
      <c r="M66" s="23"/>
      <c r="N66" s="23"/>
      <c r="O66" s="23"/>
      <c r="P66" s="23"/>
      <c r="Q66" s="25"/>
      <c r="R66" s="209" t="s">
        <v>1</v>
      </c>
    </row>
    <row r="67" spans="1:18" x14ac:dyDescent="0.3">
      <c r="A67" s="221" t="s">
        <v>83</v>
      </c>
      <c r="B67" s="23"/>
      <c r="C67" s="23"/>
      <c r="D67" s="23"/>
      <c r="E67" s="23"/>
      <c r="F67" s="23"/>
      <c r="G67" s="23"/>
      <c r="H67" s="23"/>
      <c r="I67" s="24"/>
      <c r="J67" s="23"/>
      <c r="K67" s="23"/>
      <c r="L67" s="23"/>
      <c r="M67" s="23"/>
      <c r="N67" s="23"/>
      <c r="O67" s="23"/>
      <c r="P67" s="23"/>
      <c r="Q67" s="25"/>
      <c r="R67" s="209" t="s">
        <v>1</v>
      </c>
    </row>
    <row r="68" spans="1:18" x14ac:dyDescent="0.3">
      <c r="A68" s="221" t="s">
        <v>84</v>
      </c>
      <c r="B68" s="23"/>
      <c r="C68" s="23"/>
      <c r="D68" s="23"/>
      <c r="E68" s="23"/>
      <c r="F68" s="23"/>
      <c r="G68" s="23"/>
      <c r="H68" s="23"/>
      <c r="I68" s="24"/>
      <c r="J68" s="23"/>
      <c r="K68" s="23"/>
      <c r="L68" s="23"/>
      <c r="M68" s="23"/>
      <c r="N68" s="23"/>
      <c r="O68" s="23"/>
      <c r="P68" s="23"/>
      <c r="Q68" s="25"/>
      <c r="R68" s="209" t="s">
        <v>1</v>
      </c>
    </row>
    <row r="69" spans="1:18" x14ac:dyDescent="0.3">
      <c r="A69" s="221" t="s">
        <v>85</v>
      </c>
      <c r="B69" s="23"/>
      <c r="C69" s="23"/>
      <c r="D69" s="23"/>
      <c r="E69" s="23"/>
      <c r="F69" s="23"/>
      <c r="G69" s="23"/>
      <c r="H69" s="23"/>
      <c r="I69" s="24"/>
      <c r="J69" s="23"/>
      <c r="K69" s="23"/>
      <c r="L69" s="23"/>
      <c r="M69" s="23"/>
      <c r="N69" s="23"/>
      <c r="O69" s="23"/>
      <c r="P69" s="23"/>
      <c r="Q69" s="25"/>
      <c r="R69" s="209" t="s">
        <v>1</v>
      </c>
    </row>
    <row r="70" spans="1:18" x14ac:dyDescent="0.3">
      <c r="A70" s="222" t="s">
        <v>86</v>
      </c>
      <c r="B70" s="26"/>
      <c r="C70" s="26"/>
      <c r="D70" s="26"/>
      <c r="E70" s="26"/>
      <c r="F70" s="26"/>
      <c r="G70" s="26"/>
      <c r="H70" s="26"/>
      <c r="I70" s="27"/>
      <c r="J70" s="26"/>
      <c r="K70" s="26"/>
      <c r="L70" s="26"/>
      <c r="M70" s="26"/>
      <c r="N70" s="26"/>
      <c r="O70" s="26"/>
      <c r="P70" s="26"/>
      <c r="Q70" s="28"/>
      <c r="R70" s="209" t="s">
        <v>1</v>
      </c>
    </row>
    <row r="71" spans="1:18" ht="15" thickBot="1" x14ac:dyDescent="0.35">
      <c r="A71" s="210" t="s">
        <v>87</v>
      </c>
      <c r="B71" s="211">
        <f t="shared" ref="B71:Q71" si="23">SUM(B60:B70)</f>
        <v>0</v>
      </c>
      <c r="C71" s="211">
        <f t="shared" si="23"/>
        <v>0</v>
      </c>
      <c r="D71" s="211">
        <f t="shared" si="23"/>
        <v>0</v>
      </c>
      <c r="E71" s="211">
        <f t="shared" si="23"/>
        <v>0</v>
      </c>
      <c r="F71" s="211">
        <f t="shared" si="23"/>
        <v>0</v>
      </c>
      <c r="G71" s="211">
        <f t="shared" si="23"/>
        <v>0</v>
      </c>
      <c r="H71" s="211">
        <f t="shared" si="23"/>
        <v>0</v>
      </c>
      <c r="I71" s="212">
        <f t="shared" si="23"/>
        <v>0</v>
      </c>
      <c r="J71" s="211">
        <f t="shared" si="23"/>
        <v>0</v>
      </c>
      <c r="K71" s="211">
        <f t="shared" si="23"/>
        <v>0</v>
      </c>
      <c r="L71" s="211">
        <f t="shared" si="23"/>
        <v>0</v>
      </c>
      <c r="M71" s="211">
        <f t="shared" si="23"/>
        <v>0</v>
      </c>
      <c r="N71" s="211">
        <f t="shared" si="23"/>
        <v>0</v>
      </c>
      <c r="O71" s="211">
        <f t="shared" si="23"/>
        <v>0</v>
      </c>
      <c r="P71" s="211">
        <f t="shared" si="23"/>
        <v>0</v>
      </c>
      <c r="Q71" s="211">
        <f t="shared" si="23"/>
        <v>0</v>
      </c>
      <c r="R71" s="62"/>
    </row>
    <row r="72" spans="1:18" x14ac:dyDescent="0.3">
      <c r="A72" s="213" t="s">
        <v>88</v>
      </c>
      <c r="B72" s="71" t="e">
        <f>(SUM(B60:Q64)*6)/R45</f>
        <v>#DIV/0!</v>
      </c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</row>
    <row r="73" spans="1:18" x14ac:dyDescent="0.3">
      <c r="A73" s="215"/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8"/>
    </row>
  </sheetData>
  <sheetProtection algorithmName="SHA-512" hashValue="bCgkfUCKTWpOIrO5NIua69S4m09Y9GlTEDSql4becnePF0qamUKm7eGutZx7wNAaT8NGyXvM8b86Y+RLexASjA==" saltValue="ZyjbpWG91S7cI0ltVzd/kg==" spinCount="100000" sheet="1" objects="1" scenarios="1" formatCells="0" formatColumns="0" formatRows="0" insertColumns="0" insertRows="0"/>
  <mergeCells count="11">
    <mergeCell ref="P17:Q17"/>
    <mergeCell ref="B15:R15"/>
    <mergeCell ref="B16:I16"/>
    <mergeCell ref="J16:R16"/>
    <mergeCell ref="B17:C17"/>
    <mergeCell ref="D17:E17"/>
    <mergeCell ref="F17:G17"/>
    <mergeCell ref="H17:I17"/>
    <mergeCell ref="J17:K17"/>
    <mergeCell ref="L17:M17"/>
    <mergeCell ref="N17:O17"/>
  </mergeCells>
  <conditionalFormatting sqref="B28:I28">
    <cfRule type="cellIs" dxfId="10" priority="3" operator="lessThan">
      <formula>2500</formula>
    </cfRule>
  </conditionalFormatting>
  <conditionalFormatting sqref="B52:R52 B53:Q58">
    <cfRule type="cellIs" dxfId="9" priority="12" operator="lessThan">
      <formula>0</formula>
    </cfRule>
  </conditionalFormatting>
  <conditionalFormatting sqref="C27">
    <cfRule type="cellIs" dxfId="8" priority="11" operator="lessThan">
      <formula>0.05</formula>
    </cfRule>
  </conditionalFormatting>
  <conditionalFormatting sqref="E27">
    <cfRule type="cellIs" dxfId="7" priority="10" operator="lessThan">
      <formula>0.25</formula>
    </cfRule>
  </conditionalFormatting>
  <conditionalFormatting sqref="F41:Q41">
    <cfRule type="cellIs" dxfId="6" priority="8" operator="greaterThanOrEqual">
      <formula>0.22</formula>
    </cfRule>
  </conditionalFormatting>
  <conditionalFormatting sqref="G5">
    <cfRule type="expression" dxfId="5" priority="2">
      <formula>AND(G5&lt;&gt;0,OR(G5&lt;45000,G5&gt;80000))</formula>
    </cfRule>
  </conditionalFormatting>
  <conditionalFormatting sqref="G27">
    <cfRule type="cellIs" dxfId="4" priority="5" operator="lessThan">
      <formula>0.4</formula>
    </cfRule>
  </conditionalFormatting>
  <conditionalFormatting sqref="I27">
    <cfRule type="cellIs" dxfId="3" priority="7" operator="lessThan">
      <formula>0.6</formula>
    </cfRule>
  </conditionalFormatting>
  <conditionalFormatting sqref="R2:R9">
    <cfRule type="beginsWith" dxfId="2" priority="1" operator="beginsWith" text="FA">
      <formula>LEFT(R2,LEN("FA"))="FA"</formula>
    </cfRule>
  </conditionalFormatting>
  <conditionalFormatting sqref="R50">
    <cfRule type="cellIs" dxfId="1" priority="4" operator="greaterThan">
      <formula>$R$45*10%</formula>
    </cfRule>
  </conditionalFormatting>
  <conditionalFormatting sqref="GI27">
    <cfRule type="cellIs" dxfId="0" priority="6" operator="lessThan">
      <formula>0.4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 Schedule_Model 1</vt:lpstr>
      <vt:lpstr>Financial Schedule_Model 2</vt:lpstr>
      <vt:lpstr>'Financial Schedule_Model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2016-12-19T10:21:51Z</dcterms:created>
  <dcterms:modified xsi:type="dcterms:W3CDTF">2024-04-04T12:44:34Z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jaroslaw.wieckowski@pfrventures.pl</vt:lpwstr>
  </property>
  <property fmtid="{D5CDD505-2E9C-101B-9397-08002B2CF9AE}" pid="6" name="MSIP_Label_6a7e4972-a3b7-4d51-a933-10309688c2b7_SetDate">
    <vt:lpwstr>2017-11-08T16:16:03.5233321+01:00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