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/>
  <xr:revisionPtr revIDLastSave="0" documentId="13_ncr:1_{458137AA-B988-4ED5-8134-B46AB95DAD34}" xr6:coauthVersionLast="47" xr6:coauthVersionMax="47" xr10:uidLastSave="{00000000-0000-0000-0000-000000000000}"/>
  <bookViews>
    <workbookView xWindow="-105" yWindow="-16320" windowWidth="29040" windowHeight="15840" xr2:uid="{00000000-000D-0000-FFFF-FFFF00000000}"/>
  </bookViews>
  <sheets>
    <sheet name="Schedule" sheetId="1" r:id="rId1"/>
  </sheets>
  <definedNames>
    <definedName name="_xlnm.Print_Area" localSheetId="0">#N/A</definedName>
  </definedNames>
  <calcPr calcId="191029" iterate="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8" i="1" l="1"/>
  <c r="R44" i="1"/>
  <c r="R25" i="1"/>
  <c r="S5" i="1" s="1"/>
  <c r="R5" i="1" s="1"/>
  <c r="F69" i="1"/>
  <c r="F47" i="1"/>
  <c r="F43" i="1"/>
  <c r="G69" i="1"/>
  <c r="G47" i="1"/>
  <c r="H69" i="1"/>
  <c r="H47" i="1"/>
  <c r="H21" i="1"/>
  <c r="G21" i="1"/>
  <c r="E21" i="1"/>
  <c r="B21" i="1"/>
  <c r="B27" i="1"/>
  <c r="C27" i="1"/>
  <c r="I21" i="1"/>
  <c r="R23" i="1"/>
  <c r="J21" i="1"/>
  <c r="K21" i="1"/>
  <c r="M21" i="1"/>
  <c r="R20" i="1"/>
  <c r="C21" i="1"/>
  <c r="D21" i="1"/>
  <c r="F21" i="1"/>
  <c r="R46" i="1"/>
  <c r="R31" i="1"/>
  <c r="Q69" i="1"/>
  <c r="Q47" i="1"/>
  <c r="P69" i="1"/>
  <c r="P47" i="1"/>
  <c r="P43" i="1"/>
  <c r="O69" i="1"/>
  <c r="O47" i="1" s="1"/>
  <c r="N69" i="1"/>
  <c r="N47" i="1"/>
  <c r="M69" i="1"/>
  <c r="M47" i="1"/>
  <c r="L69" i="1"/>
  <c r="L47" i="1"/>
  <c r="L43" i="1"/>
  <c r="K69" i="1"/>
  <c r="K47" i="1"/>
  <c r="J69" i="1"/>
  <c r="J47" i="1"/>
  <c r="J43" i="1"/>
  <c r="I69" i="1"/>
  <c r="I47" i="1"/>
  <c r="E69" i="1"/>
  <c r="E47" i="1"/>
  <c r="E43" i="1"/>
  <c r="D69" i="1"/>
  <c r="D47" i="1"/>
  <c r="C69" i="1"/>
  <c r="C47" i="1"/>
  <c r="C43" i="1"/>
  <c r="B69" i="1"/>
  <c r="B47" i="1"/>
  <c r="G2" i="1"/>
  <c r="H5" i="1" s="1"/>
  <c r="L21" i="1"/>
  <c r="B43" i="1"/>
  <c r="D43" i="1"/>
  <c r="G43" i="1"/>
  <c r="H43" i="1"/>
  <c r="I43" i="1"/>
  <c r="K43" i="1"/>
  <c r="M43" i="1"/>
  <c r="N43" i="1"/>
  <c r="Q43" i="1"/>
  <c r="R45" i="1"/>
  <c r="B49" i="1"/>
  <c r="D27" i="1"/>
  <c r="E27" i="1"/>
  <c r="F27" i="1"/>
  <c r="G27" i="1"/>
  <c r="H27" i="1"/>
  <c r="C49" i="1"/>
  <c r="D49" i="1"/>
  <c r="E49" i="1"/>
  <c r="F49" i="1"/>
  <c r="G49" i="1"/>
  <c r="H49" i="1"/>
  <c r="I49" i="1"/>
  <c r="J49" i="1"/>
  <c r="K49" i="1"/>
  <c r="L49" i="1"/>
  <c r="M49" i="1"/>
  <c r="N49" i="1"/>
  <c r="H2" i="1" l="1"/>
  <c r="H6" i="1"/>
  <c r="R3" i="1" s="1"/>
  <c r="O43" i="1"/>
  <c r="R47" i="1"/>
  <c r="R21" i="1"/>
  <c r="S4" i="1" s="1"/>
  <c r="R4" i="1"/>
  <c r="I27" i="1"/>
  <c r="G8" i="1"/>
  <c r="H4" i="1"/>
  <c r="R2" i="1" s="1"/>
  <c r="H3" i="1"/>
  <c r="S3" i="1" l="1"/>
  <c r="O49" i="1"/>
  <c r="P49" i="1" s="1"/>
  <c r="Q49" i="1" s="1"/>
  <c r="R49" i="1" s="1"/>
  <c r="R43" i="1"/>
  <c r="J27" i="1"/>
  <c r="K27" i="1" s="1"/>
  <c r="L27" i="1" s="1"/>
  <c r="M27" i="1" s="1"/>
  <c r="N27" i="1" s="1"/>
  <c r="O27" i="1" s="1"/>
  <c r="P27" i="1" s="1"/>
  <c r="Q27" i="1" s="1"/>
  <c r="R27" i="1" s="1"/>
  <c r="R6" i="1"/>
  <c r="G38" i="1"/>
  <c r="G36" i="1" s="1"/>
  <c r="D38" i="1"/>
  <c r="D36" i="1" s="1"/>
  <c r="C38" i="1"/>
  <c r="C36" i="1" s="1"/>
  <c r="H8" i="1"/>
  <c r="B38" i="1"/>
  <c r="B36" i="1" s="1"/>
  <c r="F38" i="1"/>
  <c r="F36" i="1" s="1"/>
  <c r="H38" i="1"/>
  <c r="H36" i="1" s="1"/>
  <c r="E38" i="1"/>
  <c r="E36" i="1" s="1"/>
  <c r="I38" i="1"/>
  <c r="I36" i="1" s="1"/>
  <c r="S2" i="1"/>
  <c r="S48" i="1" l="1"/>
  <c r="B70" i="1"/>
  <c r="R36" i="1"/>
  <c r="G11" i="1"/>
  <c r="H11" i="1" l="1"/>
  <c r="R7" i="1"/>
  <c r="R8" i="1"/>
  <c r="G9" i="1"/>
  <c r="H9" i="1"/>
  <c r="R9" i="1"/>
  <c r="G10" i="1"/>
  <c r="H10" i="1"/>
  <c r="G12" i="1"/>
  <c r="H12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B22" i="1"/>
  <c r="C22" i="1"/>
  <c r="D22" i="1"/>
  <c r="E22" i="1"/>
  <c r="F22" i="1"/>
  <c r="G22" i="1"/>
  <c r="H22" i="1"/>
  <c r="I22" i="1"/>
  <c r="R22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</calcChain>
</file>

<file path=xl/sharedStrings.xml><?xml version="1.0" encoding="utf-8"?>
<sst xmlns="http://schemas.openxmlformats.org/spreadsheetml/2006/main" count="114" uniqueCount="89">
  <si>
    <t>n.a.</t>
  </si>
  <si>
    <t>PFR Starter</t>
  </si>
  <si>
    <t>Schedule 4 Financial Schedule</t>
  </si>
  <si>
    <t>Assumptions</t>
  </si>
  <si>
    <t>[PLN ‘000]</t>
  </si>
  <si>
    <t>Share</t>
  </si>
  <si>
    <t>Control Table</t>
  </si>
  <si>
    <t>How to fill out the table:</t>
  </si>
  <si>
    <t>Declared Capitalization of VC Fund, including:</t>
  </si>
  <si>
    <t>1. Activate iterative calculation. (File -&gt; Options -&gt; Formulas -&gt; Iterative calculation).</t>
  </si>
  <si>
    <t>Private Investor/s</t>
  </si>
  <si>
    <t>Contribution of PFR Starter, up to 80% of the Declared Capitalizatoin of VC Fund</t>
  </si>
  <si>
    <t>Investment expenditure is equal to 100% of the Investment Budget</t>
  </si>
  <si>
    <t>3. Table with fields L1:R9 confirms, whether the table has been correctly filled out in line with several required criteria.</t>
  </si>
  <si>
    <t>Other Team members</t>
  </si>
  <si>
    <t>Investment pace pursuant to Section 13 Term Sheet</t>
  </si>
  <si>
    <t>22% Rolling Limit</t>
  </si>
  <si>
    <t>Total Investment Expenses and Management Fees = Declared Capitalization</t>
  </si>
  <si>
    <t>Total investment exits (in the purchase price) &lt;= total investment entries</t>
  </si>
  <si>
    <t>Operating Budget (Management fee in Investment Horizon)</t>
  </si>
  <si>
    <t>Management fee – fixed remuneration</t>
  </si>
  <si>
    <t>Management fee – variable remuneration</t>
  </si>
  <si>
    <t>Investment horizon</t>
  </si>
  <si>
    <t>Investment period*</t>
  </si>
  <si>
    <t>Investment exit period**</t>
  </si>
  <si>
    <t xml:space="preserve">I year </t>
  </si>
  <si>
    <t xml:space="preserve">II year </t>
  </si>
  <si>
    <t xml:space="preserve">IV year </t>
  </si>
  <si>
    <t xml:space="preserve">V year </t>
  </si>
  <si>
    <t xml:space="preserve">VI year </t>
  </si>
  <si>
    <t xml:space="preserve">VIII year </t>
  </si>
  <si>
    <t>1st semester</t>
  </si>
  <si>
    <t>2nd semester</t>
  </si>
  <si>
    <t xml:space="preserve">Investment expenditure </t>
  </si>
  <si>
    <t>Investment expenditure (as % of the Investment Budget – in %) in a given period</t>
  </si>
  <si>
    <t>- including First Investments (in amounts) in a given period</t>
  </si>
  <si>
    <t>- including First Investments (as % of the Investment Budget – in %) in a given period</t>
  </si>
  <si>
    <t>Average investment ticket of First Investments in a given period</t>
  </si>
  <si>
    <t>Value of investment exits (at purchase amount) in a given period</t>
  </si>
  <si>
    <t>Value of investment exits (at purchase amount) as % of the Investment Budget (in %) in a given period</t>
  </si>
  <si>
    <t>Net investment expenditure cumulatively, i.e. the value of investment expenditure culumatively less the value of investment exits (at purchase amount) culumatively</t>
  </si>
  <si>
    <t>Proceeds from management fees***, including:</t>
  </si>
  <si>
    <t xml:space="preserve"> - Fixed remuneration (paid in advance)</t>
  </si>
  <si>
    <t xml:space="preserve"> - Variable remuneration (paid in arrears)</t>
  </si>
  <si>
    <t>Fixed remuneration (% in a period)</t>
  </si>
  <si>
    <t>Variable remuneration (% in a period)</t>
  </si>
  <si>
    <t>Proceeds from management fees***, cumulatively</t>
  </si>
  <si>
    <t>Other operating expenses****, including:</t>
  </si>
  <si>
    <t>Administrative expenses (including office, accounting, business trips/ telecommunications, other) [PLN ‘000]</t>
  </si>
  <si>
    <t>Cost of Investment preparation, execution and supervision [PLN '000]</t>
  </si>
  <si>
    <t>Fund liquidation costs [PLN ‘000]</t>
  </si>
  <si>
    <t>Remuneration (including social insurance and other benefits), including:</t>
  </si>
  <si>
    <t>Other expenses (including marketing, taxes, notarial fees, fiscal fees other) [PLN '000]</t>
  </si>
  <si>
    <t>Operating expenses cumulatively</t>
  </si>
  <si>
    <t>Coverage of operating expenses by management fee</t>
  </si>
  <si>
    <t xml:space="preserve">* Base investment period is 4 years and may be extended pursuant to section 15 Term Sheet: Schedule 7 to Terms and Conditions; however, for the financial schedule purposes, a maximum 4-year Investment Priod should be assumed </t>
  </si>
  <si>
    <t xml:space="preserve">** Base Investment exit period is 4 years and may be extended by 1 year or 2 years pursuant to section 15 Term Sheet: Schedule 7 to Terms and Conditions; however, for the financial schedule purposes, a maximum 4-year Investment exit period should be assumed </t>
  </si>
  <si>
    <t>*** Ratio of management fee to the contributions made to VC Fund must not exceed 22%</t>
  </si>
  <si>
    <t>**** Operating expenses should be given for both, VC Fund and the Managing Entity</t>
  </si>
  <si>
    <t>Monthly remuneration for a given position (cost of the Managing Entity) [PLN '000]</t>
  </si>
  <si>
    <t>Position 1 (enter position name)</t>
  </si>
  <si>
    <t>Position 2 (enter position name)</t>
  </si>
  <si>
    <t>Position 3 (enter position name)</t>
  </si>
  <si>
    <t>Position 4 (enter position name)</t>
  </si>
  <si>
    <t>Position 5 (enter position name)</t>
  </si>
  <si>
    <t>Position 6 (enter position name)</t>
  </si>
  <si>
    <t>Monthly Team remuneration in a period (cost of the Managing Entity)</t>
  </si>
  <si>
    <t>KP remuneration / total expenses</t>
  </si>
  <si>
    <t>Cumulative value of investment expenditure</t>
  </si>
  <si>
    <t>% of the invested Investment Budget cumulatively</t>
  </si>
  <si>
    <t>Value of investment exits (at purchase amount) cumulatively</t>
  </si>
  <si>
    <t>Follow-on Investments represent not more than 60% of the Investment Budget</t>
  </si>
  <si>
    <t>Number of First Investments executed in a given period (except for Follow-on Investments)</t>
  </si>
  <si>
    <t>- including Follow-on Investments (in amounts) in a given period</t>
  </si>
  <si>
    <t>- including Follow-on Investments (as % of the Investment Budget – in %) in a given period</t>
  </si>
  <si>
    <t>2. Fields highlighted in orange should be filled out by the Tenderer.</t>
  </si>
  <si>
    <t>Key Persons</t>
  </si>
  <si>
    <t>Key Persons' contribution, minimum 1% of the Declared Capitalization of VC Fund</t>
  </si>
  <si>
    <t xml:space="preserve">Employment (as per positions and roles, including Key Persons, Investment Committee and other members of the Operating Team) </t>
  </si>
  <si>
    <t>Key Person 1 (enter first and last name)</t>
  </si>
  <si>
    <t>Key Person 2 (enter first and last name)</t>
  </si>
  <si>
    <t>Key Person 3 (enter first and last name)</t>
  </si>
  <si>
    <t>Key Person 4 (enter first and last name)</t>
  </si>
  <si>
    <t>Key Person 5 (enter first and last name)</t>
  </si>
  <si>
    <t xml:space="preserve">   Investment Budget</t>
  </si>
  <si>
    <t>III year</t>
  </si>
  <si>
    <r>
      <rPr>
        <b/>
        <sz val="9.9"/>
        <color indexed="9"/>
        <rFont val="Calibri"/>
        <family val="2"/>
        <charset val="238"/>
      </rPr>
      <t>2nd</t>
    </r>
    <r>
      <rPr>
        <b/>
        <sz val="11"/>
        <color indexed="9"/>
        <rFont val="Calibri"/>
        <family val="2"/>
        <charset val="238"/>
      </rPr>
      <t xml:space="preserve"> semester</t>
    </r>
  </si>
  <si>
    <r>
      <rPr>
        <b/>
        <sz val="9.9"/>
        <color indexed="9"/>
        <rFont val="Calibri"/>
        <family val="2"/>
        <charset val="238"/>
      </rPr>
      <t xml:space="preserve">2nd </t>
    </r>
    <r>
      <rPr>
        <b/>
        <sz val="11"/>
        <color indexed="9"/>
        <rFont val="Calibri"/>
        <family val="2"/>
        <charset val="238"/>
      </rPr>
      <t>semester</t>
    </r>
  </si>
  <si>
    <t>VII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</si>
</sst>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27" x14ac:knownFonts="1"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i/>
      <sz val="9"/>
      <color indexed="55"/>
      <name val="Calibri"/>
      <family val="2"/>
      <charset val="238"/>
    </font>
    <font>
      <i/>
      <sz val="9"/>
      <color indexed="9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10"/>
      <name val="Calibri"/>
      <family val="2"/>
      <charset val="238"/>
    </font>
    <font>
      <i/>
      <sz val="1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8"/>
      <name val="Calibri"/>
      <family val="2"/>
      <charset val="238"/>
    </font>
    <font>
      <b/>
      <sz val="9.9"/>
      <color indexed="9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9C5700"/>
      <name val="Calibri"/>
      <family val="2"/>
      <charset val="238"/>
    </font>
    <font>
      <b/>
      <sz val="11"/>
      <color theme="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lightUp">
        <bgColor indexed="60"/>
      </patternFill>
    </fill>
    <fill>
      <patternFill patternType="solid">
        <fgColor rgb="FFFFEB9C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5" fillId="9" borderId="0" applyNumberFormat="0" applyBorder="0" applyAlignment="0" applyProtection="0"/>
    <xf numFmtId="9" fontId="1" fillId="0" borderId="0" applyFont="0" applyFill="0" applyBorder="0" applyAlignment="0" applyProtection="0"/>
  </cellStyleXfs>
  <cellXfs count="214">
    <xf numFmtId="0" fontId="0" fillId="0" borderId="0" xfId="0"/>
    <xf numFmtId="3" fontId="0" fillId="5" borderId="0" xfId="0" applyNumberFormat="1" applyFill="1" applyProtection="1">
      <protection locked="0"/>
    </xf>
    <xf numFmtId="3" fontId="0" fillId="5" borderId="5" xfId="0" applyNumberFormat="1" applyFill="1" applyBorder="1" applyProtection="1">
      <protection locked="0"/>
    </xf>
    <xf numFmtId="3" fontId="2" fillId="5" borderId="1" xfId="0" applyNumberFormat="1" applyFont="1" applyFill="1" applyBorder="1" applyAlignment="1" applyProtection="1">
      <alignment vertical="center"/>
      <protection locked="0"/>
    </xf>
    <xf numFmtId="3" fontId="2" fillId="5" borderId="0" xfId="0" applyNumberFormat="1" applyFont="1" applyFill="1" applyAlignment="1" applyProtection="1">
      <alignment vertical="center"/>
      <protection locked="0"/>
    </xf>
    <xf numFmtId="3" fontId="2" fillId="5" borderId="7" xfId="0" applyNumberFormat="1" applyFont="1" applyFill="1" applyBorder="1" applyAlignment="1" applyProtection="1">
      <alignment vertical="center"/>
      <protection locked="0"/>
    </xf>
    <xf numFmtId="9" fontId="2" fillId="5" borderId="1" xfId="3" applyFont="1" applyFill="1" applyBorder="1" applyAlignment="1" applyProtection="1">
      <alignment vertical="center"/>
      <protection locked="0"/>
    </xf>
    <xf numFmtId="9" fontId="2" fillId="5" borderId="0" xfId="3" applyFont="1" applyFill="1" applyBorder="1" applyAlignment="1" applyProtection="1">
      <alignment vertical="center"/>
      <protection locked="0"/>
    </xf>
    <xf numFmtId="9" fontId="2" fillId="5" borderId="7" xfId="3" applyFont="1" applyFill="1" applyBorder="1" applyAlignment="1" applyProtection="1">
      <alignment vertical="center"/>
      <protection locked="0"/>
    </xf>
    <xf numFmtId="164" fontId="2" fillId="5" borderId="1" xfId="3" applyNumberFormat="1" applyFont="1" applyFill="1" applyBorder="1" applyAlignment="1" applyProtection="1">
      <alignment vertical="center"/>
      <protection locked="0"/>
    </xf>
    <xf numFmtId="164" fontId="2" fillId="5" borderId="0" xfId="3" applyNumberFormat="1" applyFont="1" applyFill="1" applyBorder="1" applyAlignment="1" applyProtection="1">
      <alignment vertical="center"/>
      <protection locked="0"/>
    </xf>
    <xf numFmtId="164" fontId="2" fillId="5" borderId="7" xfId="3" applyNumberFormat="1" applyFont="1" applyFill="1" applyBorder="1" applyAlignment="1" applyProtection="1">
      <alignment vertical="center"/>
      <protection locked="0"/>
    </xf>
    <xf numFmtId="164" fontId="2" fillId="5" borderId="0" xfId="3" applyNumberFormat="1" applyFont="1" applyFill="1" applyAlignment="1" applyProtection="1">
      <alignment vertical="center"/>
      <protection locked="0"/>
    </xf>
    <xf numFmtId="3" fontId="20" fillId="9" borderId="1" xfId="2" applyNumberFormat="1" applyFont="1" applyBorder="1" applyAlignment="1" applyProtection="1">
      <alignment vertical="center"/>
      <protection locked="0"/>
    </xf>
    <xf numFmtId="3" fontId="20" fillId="9" borderId="0" xfId="2" applyNumberFormat="1" applyFont="1" applyAlignment="1" applyProtection="1">
      <alignment vertical="center"/>
      <protection locked="0"/>
    </xf>
    <xf numFmtId="3" fontId="20" fillId="9" borderId="7" xfId="2" applyNumberFormat="1" applyFont="1" applyBorder="1" applyAlignment="1" applyProtection="1">
      <alignment vertical="center"/>
      <protection locked="0"/>
    </xf>
    <xf numFmtId="164" fontId="20" fillId="2" borderId="0" xfId="3" applyNumberFormat="1" applyFont="1" applyFill="1" applyBorder="1" applyAlignment="1" applyProtection="1">
      <alignment vertical="center"/>
      <protection locked="0"/>
    </xf>
    <xf numFmtId="3" fontId="20" fillId="5" borderId="1" xfId="0" applyNumberFormat="1" applyFont="1" applyFill="1" applyBorder="1" applyAlignment="1" applyProtection="1">
      <alignment vertical="center"/>
      <protection locked="0"/>
    </xf>
    <xf numFmtId="3" fontId="20" fillId="5" borderId="0" xfId="0" applyNumberFormat="1" applyFont="1" applyFill="1" applyAlignment="1" applyProtection="1">
      <alignment vertical="center"/>
      <protection locked="0"/>
    </xf>
    <xf numFmtId="3" fontId="20" fillId="5" borderId="7" xfId="0" applyNumberFormat="1" applyFont="1" applyFill="1" applyBorder="1" applyAlignment="1" applyProtection="1">
      <alignment vertical="center"/>
      <protection locked="0"/>
    </xf>
    <xf numFmtId="0" fontId="20" fillId="9" borderId="0" xfId="2" applyFont="1" applyAlignment="1" applyProtection="1">
      <alignment horizontal="left" indent="1"/>
      <protection locked="0"/>
    </xf>
    <xf numFmtId="0" fontId="20" fillId="9" borderId="32" xfId="2" applyFont="1" applyBorder="1" applyAlignment="1" applyProtection="1">
      <alignment horizontal="left" vertical="center" indent="2"/>
      <protection locked="0"/>
    </xf>
    <xf numFmtId="165" fontId="2" fillId="5" borderId="34" xfId="1" applyNumberFormat="1" applyFont="1" applyFill="1" applyBorder="1" applyAlignment="1" applyProtection="1">
      <alignment vertical="center"/>
      <protection locked="0"/>
    </xf>
    <xf numFmtId="165" fontId="2" fillId="5" borderId="35" xfId="1" applyNumberFormat="1" applyFont="1" applyFill="1" applyBorder="1" applyAlignment="1" applyProtection="1">
      <alignment vertical="center"/>
      <protection locked="0"/>
    </xf>
    <xf numFmtId="165" fontId="2" fillId="5" borderId="36" xfId="1" applyNumberFormat="1" applyFont="1" applyFill="1" applyBorder="1" applyAlignment="1" applyProtection="1">
      <alignment vertical="center"/>
      <protection locked="0"/>
    </xf>
    <xf numFmtId="0" fontId="20" fillId="9" borderId="8" xfId="2" applyFont="1" applyBorder="1" applyAlignment="1" applyProtection="1">
      <alignment horizontal="left" vertical="center" indent="2"/>
      <protection locked="0"/>
    </xf>
    <xf numFmtId="165" fontId="2" fillId="5" borderId="0" xfId="1" applyNumberFormat="1" applyFont="1" applyFill="1" applyBorder="1" applyAlignment="1" applyProtection="1">
      <alignment vertical="center"/>
      <protection locked="0"/>
    </xf>
    <xf numFmtId="165" fontId="2" fillId="5" borderId="7" xfId="1" applyNumberFormat="1" applyFont="1" applyFill="1" applyBorder="1" applyAlignment="1" applyProtection="1">
      <alignment vertical="center"/>
      <protection locked="0"/>
    </xf>
    <xf numFmtId="165" fontId="2" fillId="5" borderId="37" xfId="1" applyNumberFormat="1" applyFont="1" applyFill="1" applyBorder="1" applyAlignment="1" applyProtection="1">
      <alignment vertical="center"/>
      <protection locked="0"/>
    </xf>
    <xf numFmtId="0" fontId="20" fillId="9" borderId="33" xfId="2" applyFont="1" applyBorder="1" applyAlignment="1" applyProtection="1">
      <alignment horizontal="left" vertical="center" indent="2"/>
      <protection locked="0"/>
    </xf>
    <xf numFmtId="165" fontId="2" fillId="5" borderId="25" xfId="1" applyNumberFormat="1" applyFont="1" applyFill="1" applyBorder="1" applyAlignment="1" applyProtection="1">
      <alignment vertical="center"/>
      <protection locked="0"/>
    </xf>
    <xf numFmtId="165" fontId="2" fillId="5" borderId="26" xfId="1" applyNumberFormat="1" applyFont="1" applyFill="1" applyBorder="1" applyAlignment="1" applyProtection="1">
      <alignment vertical="center"/>
      <protection locked="0"/>
    </xf>
    <xf numFmtId="165" fontId="2" fillId="5" borderId="38" xfId="1" applyNumberFormat="1" applyFont="1" applyFill="1" applyBorder="1" applyAlignment="1" applyProtection="1">
      <alignment vertical="center"/>
      <protection locked="0"/>
    </xf>
    <xf numFmtId="0" fontId="3" fillId="0" borderId="9" xfId="0" applyFont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1" fontId="3" fillId="3" borderId="18" xfId="3" applyNumberFormat="1" applyFont="1" applyFill="1" applyBorder="1" applyAlignment="1" applyProtection="1">
      <alignment horizontal="right" vertical="center" wrapText="1"/>
    </xf>
    <xf numFmtId="0" fontId="16" fillId="0" borderId="0" xfId="0" applyFont="1" applyAlignment="1">
      <alignment horizontal="right"/>
    </xf>
    <xf numFmtId="164" fontId="14" fillId="0" borderId="0" xfId="3" applyNumberFormat="1" applyFont="1" applyFill="1" applyBorder="1" applyProtection="1"/>
    <xf numFmtId="0" fontId="6" fillId="0" borderId="0" xfId="0" applyFont="1"/>
    <xf numFmtId="0" fontId="10" fillId="0" borderId="0" xfId="0" applyFont="1"/>
    <xf numFmtId="3" fontId="9" fillId="0" borderId="0" xfId="0" applyNumberFormat="1" applyFont="1"/>
    <xf numFmtId="3" fontId="9" fillId="3" borderId="0" xfId="0" applyNumberFormat="1" applyFont="1" applyFill="1"/>
    <xf numFmtId="3" fontId="10" fillId="0" borderId="0" xfId="0" applyNumberFormat="1" applyFont="1"/>
    <xf numFmtId="0" fontId="2" fillId="3" borderId="7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 indent="2"/>
    </xf>
    <xf numFmtId="0" fontId="8" fillId="3" borderId="1" xfId="0" applyFont="1" applyFill="1" applyBorder="1" applyAlignment="1">
      <alignment horizontal="right" vertical="center" indent="1"/>
    </xf>
    <xf numFmtId="0" fontId="8" fillId="3" borderId="0" xfId="0" applyFont="1" applyFill="1" applyAlignment="1">
      <alignment horizontal="right" vertical="center" indent="1"/>
    </xf>
    <xf numFmtId="0" fontId="8" fillId="3" borderId="7" xfId="0" applyFont="1" applyFill="1" applyBorder="1" applyAlignment="1">
      <alignment horizontal="right" vertical="center" indent="1"/>
    </xf>
    <xf numFmtId="9" fontId="4" fillId="3" borderId="0" xfId="3" applyFont="1" applyFill="1" applyAlignment="1" applyProtection="1">
      <alignment horizontal="right" vertical="center" wrapText="1"/>
    </xf>
    <xf numFmtId="0" fontId="8" fillId="3" borderId="0" xfId="0" applyFont="1" applyFill="1" applyAlignment="1">
      <alignment horizontal="left" vertical="center" indent="1"/>
    </xf>
    <xf numFmtId="0" fontId="16" fillId="0" borderId="3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8" fillId="0" borderId="0" xfId="0" applyFont="1" applyAlignment="1">
      <alignment horizontal="right" vertical="center" indent="1"/>
    </xf>
    <xf numFmtId="0" fontId="19" fillId="0" borderId="1" xfId="0" applyFont="1" applyBorder="1" applyAlignment="1">
      <alignment horizontal="left" vertical="center" indent="2"/>
    </xf>
    <xf numFmtId="0" fontId="3" fillId="3" borderId="17" xfId="0" applyFont="1" applyFill="1" applyBorder="1" applyAlignment="1">
      <alignment vertical="center"/>
    </xf>
    <xf numFmtId="3" fontId="3" fillId="3" borderId="17" xfId="0" applyNumberFormat="1" applyFont="1" applyFill="1" applyBorder="1" applyAlignment="1">
      <alignment vertical="center"/>
    </xf>
    <xf numFmtId="3" fontId="3" fillId="3" borderId="20" xfId="0" applyNumberFormat="1" applyFont="1" applyFill="1" applyBorder="1" applyAlignment="1">
      <alignment vertical="center"/>
    </xf>
    <xf numFmtId="3" fontId="3" fillId="3" borderId="18" xfId="0" applyNumberFormat="1" applyFont="1" applyFill="1" applyBorder="1" applyAlignment="1">
      <alignment vertical="center"/>
    </xf>
    <xf numFmtId="3" fontId="3" fillId="3" borderId="21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/>
    </xf>
    <xf numFmtId="3" fontId="8" fillId="3" borderId="4" xfId="0" applyNumberFormat="1" applyFont="1" applyFill="1" applyBorder="1" applyAlignment="1">
      <alignment vertical="center"/>
    </xf>
    <xf numFmtId="3" fontId="8" fillId="3" borderId="5" xfId="0" applyNumberFormat="1" applyFont="1" applyFill="1" applyBorder="1" applyAlignment="1">
      <alignment vertical="center"/>
    </xf>
    <xf numFmtId="3" fontId="8" fillId="3" borderId="22" xfId="0" applyNumberFormat="1" applyFont="1" applyFill="1" applyBorder="1" applyAlignment="1">
      <alignment vertical="center"/>
    </xf>
    <xf numFmtId="3" fontId="8" fillId="3" borderId="9" xfId="0" applyNumberFormat="1" applyFont="1" applyFill="1" applyBorder="1" applyAlignment="1">
      <alignment horizontal="right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164" fontId="20" fillId="2" borderId="0" xfId="3" applyNumberFormat="1" applyFont="1" applyFill="1" applyBorder="1" applyAlignment="1" applyProtection="1">
      <alignment vertical="center"/>
    </xf>
    <xf numFmtId="0" fontId="2" fillId="3" borderId="1" xfId="0" applyFont="1" applyFill="1" applyBorder="1" applyAlignment="1">
      <alignment horizontal="left" vertical="center" indent="2"/>
    </xf>
    <xf numFmtId="3" fontId="2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2" fillId="7" borderId="0" xfId="0" applyNumberFormat="1" applyFont="1" applyFill="1" applyAlignment="1">
      <alignment vertical="center"/>
    </xf>
    <xf numFmtId="3" fontId="2" fillId="7" borderId="7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 indent="1"/>
    </xf>
    <xf numFmtId="3" fontId="2" fillId="3" borderId="1" xfId="0" applyNumberFormat="1" applyFont="1" applyFill="1" applyBorder="1" applyAlignment="1">
      <alignment vertical="center"/>
    </xf>
    <xf numFmtId="3" fontId="2" fillId="3" borderId="0" xfId="0" applyNumberFormat="1" applyFont="1" applyFill="1" applyAlignment="1">
      <alignment vertical="center"/>
    </xf>
    <xf numFmtId="3" fontId="2" fillId="3" borderId="7" xfId="0" applyNumberFormat="1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1"/>
    </xf>
    <xf numFmtId="3" fontId="2" fillId="3" borderId="4" xfId="0" applyNumberFormat="1" applyFont="1" applyFill="1" applyBorder="1" applyAlignment="1">
      <alignment vertical="center"/>
    </xf>
    <xf numFmtId="3" fontId="2" fillId="3" borderId="5" xfId="0" applyNumberFormat="1" applyFont="1" applyFill="1" applyBorder="1" applyAlignment="1">
      <alignment vertical="center"/>
    </xf>
    <xf numFmtId="3" fontId="2" fillId="3" borderId="22" xfId="0" applyNumberFormat="1" applyFont="1" applyFill="1" applyBorder="1" applyAlignment="1">
      <alignment vertical="center"/>
    </xf>
    <xf numFmtId="3" fontId="2" fillId="3" borderId="2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2" fillId="3" borderId="24" xfId="0" applyNumberFormat="1" applyFont="1" applyFill="1" applyBorder="1" applyAlignment="1">
      <alignment vertical="center"/>
    </xf>
    <xf numFmtId="3" fontId="2" fillId="3" borderId="0" xfId="0" applyNumberFormat="1" applyFont="1" applyFill="1" applyAlignment="1">
      <alignment horizontal="right" vertical="center" wrapText="1"/>
    </xf>
    <xf numFmtId="0" fontId="3" fillId="3" borderId="10" xfId="0" applyFont="1" applyFill="1" applyBorder="1" applyAlignment="1">
      <alignment vertical="center"/>
    </xf>
    <xf numFmtId="3" fontId="3" fillId="3" borderId="29" xfId="0" applyNumberFormat="1" applyFont="1" applyFill="1" applyBorder="1" applyAlignment="1">
      <alignment vertical="center"/>
    </xf>
    <xf numFmtId="3" fontId="3" fillId="3" borderId="11" xfId="0" applyNumberFormat="1" applyFont="1" applyFill="1" applyBorder="1" applyAlignment="1">
      <alignment vertical="center"/>
    </xf>
    <xf numFmtId="3" fontId="3" fillId="3" borderId="30" xfId="0" applyNumberFormat="1" applyFont="1" applyFill="1" applyBorder="1" applyAlignment="1">
      <alignment vertical="center"/>
    </xf>
    <xf numFmtId="3" fontId="2" fillId="3" borderId="12" xfId="0" applyNumberFormat="1" applyFont="1" applyFill="1" applyBorder="1" applyAlignment="1">
      <alignment horizontal="right" vertical="center" wrapText="1"/>
    </xf>
    <xf numFmtId="3" fontId="2" fillId="4" borderId="0" xfId="0" applyNumberFormat="1" applyFont="1" applyFill="1" applyAlignment="1">
      <alignment vertical="center"/>
    </xf>
    <xf numFmtId="10" fontId="16" fillId="0" borderId="1" xfId="3" applyNumberFormat="1" applyFont="1" applyBorder="1" applyAlignment="1" applyProtection="1">
      <alignment vertical="center"/>
    </xf>
    <xf numFmtId="10" fontId="16" fillId="0" borderId="0" xfId="3" applyNumberFormat="1" applyFont="1" applyBorder="1" applyAlignment="1" applyProtection="1">
      <alignment vertical="center"/>
    </xf>
    <xf numFmtId="10" fontId="16" fillId="0" borderId="7" xfId="3" applyNumberFormat="1" applyFont="1" applyBorder="1" applyAlignment="1" applyProtection="1">
      <alignment vertical="center"/>
    </xf>
    <xf numFmtId="164" fontId="3" fillId="0" borderId="28" xfId="3" applyNumberFormat="1" applyFont="1" applyBorder="1" applyAlignment="1" applyProtection="1">
      <alignment vertical="center"/>
    </xf>
    <xf numFmtId="164" fontId="3" fillId="0" borderId="25" xfId="3" applyNumberFormat="1" applyFont="1" applyBorder="1" applyAlignment="1" applyProtection="1">
      <alignment vertical="center"/>
    </xf>
    <xf numFmtId="164" fontId="3" fillId="0" borderId="26" xfId="3" applyNumberFormat="1" applyFont="1" applyBorder="1" applyAlignment="1" applyProtection="1">
      <alignment vertical="center"/>
    </xf>
    <xf numFmtId="10" fontId="3" fillId="0" borderId="25" xfId="3" applyNumberFormat="1" applyFont="1" applyBorder="1" applyAlignment="1" applyProtection="1">
      <alignment vertical="center"/>
    </xf>
    <xf numFmtId="10" fontId="3" fillId="0" borderId="26" xfId="3" applyNumberFormat="1" applyFont="1" applyBorder="1" applyAlignment="1" applyProtection="1">
      <alignment vertical="center"/>
    </xf>
    <xf numFmtId="0" fontId="3" fillId="0" borderId="39" xfId="0" applyFont="1" applyBorder="1" applyAlignment="1">
      <alignment horizontal="left" vertical="center" wrapText="1"/>
    </xf>
    <xf numFmtId="9" fontId="24" fillId="0" borderId="0" xfId="3" applyFont="1" applyProtection="1"/>
    <xf numFmtId="164" fontId="2" fillId="0" borderId="0" xfId="3" applyNumberFormat="1" applyFont="1" applyBorder="1" applyAlignment="1" applyProtection="1">
      <alignment vertical="center"/>
    </xf>
    <xf numFmtId="164" fontId="2" fillId="0" borderId="7" xfId="3" applyNumberFormat="1" applyFont="1" applyBorder="1" applyAlignment="1" applyProtection="1">
      <alignment vertical="center"/>
    </xf>
    <xf numFmtId="164" fontId="2" fillId="4" borderId="0" xfId="3" applyNumberFormat="1" applyFont="1" applyFill="1" applyAlignment="1" applyProtection="1">
      <alignment vertical="center"/>
    </xf>
    <xf numFmtId="0" fontId="4" fillId="3" borderId="0" xfId="0" applyFont="1" applyFill="1" applyAlignment="1">
      <alignment horizontal="left" vertical="center" indent="1"/>
    </xf>
    <xf numFmtId="0" fontId="4" fillId="3" borderId="4" xfId="0" applyFont="1" applyFill="1" applyBorder="1" applyAlignment="1">
      <alignment horizontal="left" vertical="center" indent="1"/>
    </xf>
    <xf numFmtId="0" fontId="4" fillId="3" borderId="5" xfId="0" applyFont="1" applyFill="1" applyBorder="1" applyAlignment="1">
      <alignment horizontal="left" vertical="center" indent="1"/>
    </xf>
    <xf numFmtId="0" fontId="4" fillId="3" borderId="22" xfId="0" applyFont="1" applyFill="1" applyBorder="1" applyAlignment="1">
      <alignment horizontal="left" vertical="center" indent="1"/>
    </xf>
    <xf numFmtId="164" fontId="2" fillId="3" borderId="0" xfId="0" applyNumberFormat="1" applyFont="1" applyFill="1" applyAlignment="1">
      <alignment horizontal="right" vertical="center" wrapText="1"/>
    </xf>
    <xf numFmtId="0" fontId="3" fillId="3" borderId="13" xfId="0" applyFont="1" applyFill="1" applyBorder="1" applyAlignment="1">
      <alignment vertical="center"/>
    </xf>
    <xf numFmtId="3" fontId="3" fillId="3" borderId="13" xfId="0" applyNumberFormat="1" applyFont="1" applyFill="1" applyBorder="1" applyAlignment="1">
      <alignment vertical="center"/>
    </xf>
    <xf numFmtId="3" fontId="3" fillId="3" borderId="14" xfId="0" applyNumberFormat="1" applyFont="1" applyFill="1" applyBorder="1" applyAlignment="1">
      <alignment vertical="center"/>
    </xf>
    <xf numFmtId="3" fontId="3" fillId="3" borderId="16" xfId="0" applyNumberFormat="1" applyFont="1" applyFill="1" applyBorder="1" applyAlignment="1">
      <alignment vertical="center"/>
    </xf>
    <xf numFmtId="3" fontId="3" fillId="3" borderId="15" xfId="0" applyNumberFormat="1" applyFont="1" applyFill="1" applyBorder="1" applyAlignment="1">
      <alignment horizontal="right" vertical="center" wrapText="1"/>
    </xf>
    <xf numFmtId="164" fontId="2" fillId="3" borderId="7" xfId="3" applyNumberFormat="1" applyFont="1" applyFill="1" applyBorder="1" applyAlignment="1" applyProtection="1">
      <alignment horizontal="right" vertical="center" wrapText="1"/>
    </xf>
    <xf numFmtId="164" fontId="2" fillId="3" borderId="1" xfId="3" applyNumberFormat="1" applyFont="1" applyFill="1" applyBorder="1" applyAlignment="1" applyProtection="1">
      <alignment vertical="center"/>
    </xf>
    <xf numFmtId="164" fontId="2" fillId="3" borderId="0" xfId="3" applyNumberFormat="1" applyFont="1" applyFill="1" applyBorder="1" applyAlignment="1" applyProtection="1">
      <alignment vertical="center"/>
    </xf>
    <xf numFmtId="164" fontId="2" fillId="3" borderId="7" xfId="3" applyNumberFormat="1" applyFont="1" applyFill="1" applyBorder="1" applyAlignment="1" applyProtection="1">
      <alignment vertical="center"/>
    </xf>
    <xf numFmtId="164" fontId="2" fillId="3" borderId="0" xfId="3" applyNumberFormat="1" applyFont="1" applyFill="1" applyAlignment="1" applyProtection="1">
      <alignment vertical="center"/>
    </xf>
    <xf numFmtId="10" fontId="2" fillId="3" borderId="8" xfId="3" applyNumberFormat="1" applyFont="1" applyFill="1" applyBorder="1" applyAlignment="1" applyProtection="1">
      <alignment horizontal="right" vertical="center" wrapText="1"/>
    </xf>
    <xf numFmtId="0" fontId="2" fillId="3" borderId="4" xfId="0" applyFont="1" applyFill="1" applyBorder="1" applyAlignment="1">
      <alignment horizontal="left" vertical="center" indent="1"/>
    </xf>
    <xf numFmtId="3" fontId="2" fillId="3" borderId="9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7" xfId="0" applyFont="1" applyFill="1" applyBorder="1" applyAlignment="1">
      <alignment horizontal="left" vertical="center" indent="1"/>
    </xf>
    <xf numFmtId="164" fontId="4" fillId="3" borderId="0" xfId="3" applyNumberFormat="1" applyFont="1" applyFill="1" applyAlignment="1" applyProtection="1">
      <alignment horizontal="right" vertical="center" wrapText="1"/>
    </xf>
    <xf numFmtId="0" fontId="3" fillId="0" borderId="13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vertical="center"/>
    </xf>
    <xf numFmtId="3" fontId="3" fillId="3" borderId="24" xfId="0" applyNumberFormat="1" applyFont="1" applyFill="1" applyBorder="1" applyAlignment="1">
      <alignment horizontal="right" vertical="center" wrapText="1"/>
    </xf>
    <xf numFmtId="164" fontId="2" fillId="3" borderId="8" xfId="3" applyNumberFormat="1" applyFont="1" applyFill="1" applyBorder="1" applyAlignment="1" applyProtection="1">
      <alignment horizontal="right" vertical="center" wrapText="1"/>
    </xf>
    <xf numFmtId="0" fontId="20" fillId="0" borderId="1" xfId="0" applyFont="1" applyBorder="1" applyAlignment="1">
      <alignment horizontal="left" vertical="center" indent="1"/>
    </xf>
    <xf numFmtId="164" fontId="2" fillId="0" borderId="1" xfId="3" applyNumberFormat="1" applyFont="1" applyFill="1" applyBorder="1" applyAlignment="1" applyProtection="1">
      <alignment vertical="center"/>
    </xf>
    <xf numFmtId="164" fontId="2" fillId="0" borderId="0" xfId="3" applyNumberFormat="1" applyFont="1" applyFill="1" applyBorder="1" applyAlignment="1" applyProtection="1">
      <alignment vertical="center"/>
    </xf>
    <xf numFmtId="164" fontId="2" fillId="0" borderId="7" xfId="3" applyNumberFormat="1" applyFont="1" applyFill="1" applyBorder="1" applyAlignment="1" applyProtection="1">
      <alignment vertical="center"/>
    </xf>
    <xf numFmtId="164" fontId="2" fillId="0" borderId="0" xfId="3" applyNumberFormat="1" applyFont="1" applyFill="1" applyAlignment="1" applyProtection="1">
      <alignment vertical="center"/>
    </xf>
    <xf numFmtId="165" fontId="2" fillId="0" borderId="1" xfId="1" applyNumberFormat="1" applyFont="1" applyFill="1" applyBorder="1" applyAlignment="1" applyProtection="1">
      <alignment vertical="center"/>
    </xf>
    <xf numFmtId="165" fontId="2" fillId="0" borderId="0" xfId="1" applyNumberFormat="1" applyFont="1" applyFill="1" applyBorder="1" applyAlignment="1" applyProtection="1">
      <alignment vertical="center"/>
    </xf>
    <xf numFmtId="165" fontId="2" fillId="0" borderId="7" xfId="1" applyNumberFormat="1" applyFont="1" applyFill="1" applyBorder="1" applyAlignment="1" applyProtection="1">
      <alignment vertical="center"/>
    </xf>
    <xf numFmtId="165" fontId="2" fillId="3" borderId="8" xfId="1" applyNumberFormat="1" applyFont="1" applyFill="1" applyBorder="1" applyAlignment="1" applyProtection="1">
      <alignment horizontal="right" vertical="center" wrapText="1"/>
    </xf>
    <xf numFmtId="0" fontId="2" fillId="4" borderId="0" xfId="0" applyFont="1" applyFill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indent="1"/>
    </xf>
    <xf numFmtId="0" fontId="16" fillId="0" borderId="1" xfId="0" applyFont="1" applyBorder="1"/>
    <xf numFmtId="0" fontId="20" fillId="0" borderId="0" xfId="0" applyFont="1"/>
    <xf numFmtId="0" fontId="16" fillId="3" borderId="7" xfId="0" applyFont="1" applyFill="1" applyBorder="1" applyAlignment="1">
      <alignment horizontal="right"/>
    </xf>
    <xf numFmtId="164" fontId="13" fillId="3" borderId="7" xfId="0" applyNumberFormat="1" applyFont="1" applyFill="1" applyBorder="1"/>
    <xf numFmtId="0" fontId="3" fillId="3" borderId="2" xfId="0" applyFont="1" applyFill="1" applyBorder="1" applyAlignment="1">
      <alignment horizontal="left" vertical="center"/>
    </xf>
    <xf numFmtId="0" fontId="0" fillId="0" borderId="3" xfId="0" applyBorder="1"/>
    <xf numFmtId="3" fontId="14" fillId="0" borderId="3" xfId="0" applyNumberFormat="1" applyFont="1" applyBorder="1"/>
    <xf numFmtId="164" fontId="24" fillId="0" borderId="24" xfId="3" applyNumberFormat="1" applyFont="1" applyBorder="1" applyAlignment="1" applyProtection="1">
      <alignment horizontal="center"/>
    </xf>
    <xf numFmtId="0" fontId="0" fillId="3" borderId="7" xfId="0" applyFill="1" applyBorder="1"/>
    <xf numFmtId="0" fontId="20" fillId="0" borderId="1" xfId="0" applyFont="1" applyBorder="1"/>
    <xf numFmtId="3" fontId="0" fillId="0" borderId="0" xfId="0" applyNumberFormat="1"/>
    <xf numFmtId="164" fontId="24" fillId="0" borderId="7" xfId="3" applyNumberFormat="1" applyFont="1" applyBorder="1" applyAlignment="1" applyProtection="1">
      <alignment horizontal="center"/>
    </xf>
    <xf numFmtId="0" fontId="16" fillId="3" borderId="4" xfId="0" applyFont="1" applyFill="1" applyBorder="1" applyAlignment="1">
      <alignment vertical="top"/>
    </xf>
    <xf numFmtId="0" fontId="17" fillId="3" borderId="5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right"/>
    </xf>
    <xf numFmtId="164" fontId="13" fillId="3" borderId="22" xfId="0" applyNumberFormat="1" applyFont="1" applyFill="1" applyBorder="1" applyAlignment="1">
      <alignment vertical="center"/>
    </xf>
    <xf numFmtId="0" fontId="0" fillId="0" borderId="1" xfId="0" applyBorder="1" applyAlignment="1">
      <alignment horizontal="left" indent="1"/>
    </xf>
    <xf numFmtId="0" fontId="2" fillId="3" borderId="4" xfId="0" applyFont="1" applyFill="1" applyBorder="1" applyAlignment="1">
      <alignment horizontal="left" vertical="center" indent="2"/>
    </xf>
    <xf numFmtId="0" fontId="0" fillId="0" borderId="5" xfId="0" applyBorder="1"/>
    <xf numFmtId="3" fontId="0" fillId="0" borderId="5" xfId="0" applyNumberFormat="1" applyBorder="1"/>
    <xf numFmtId="164" fontId="24" fillId="0" borderId="22" xfId="3" applyNumberFormat="1" applyFont="1" applyBorder="1" applyAlignment="1" applyProtection="1">
      <alignment horizontal="center"/>
    </xf>
    <xf numFmtId="0" fontId="16" fillId="3" borderId="5" xfId="0" applyFont="1" applyFill="1" applyBorder="1" applyAlignment="1">
      <alignment horizontal="left" vertical="top" wrapText="1"/>
    </xf>
    <xf numFmtId="164" fontId="0" fillId="3" borderId="0" xfId="0" applyNumberFormat="1" applyFill="1" applyAlignment="1">
      <alignment horizontal="right" vertical="center"/>
    </xf>
    <xf numFmtId="0" fontId="0" fillId="3" borderId="0" xfId="0" applyFill="1"/>
    <xf numFmtId="0" fontId="6" fillId="6" borderId="13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wrapText="1"/>
    </xf>
    <xf numFmtId="0" fontId="6" fillId="6" borderId="27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/>
    </xf>
    <xf numFmtId="0" fontId="5" fillId="6" borderId="41" xfId="0" applyFont="1" applyFill="1" applyBorder="1" applyAlignment="1">
      <alignment horizontal="center"/>
    </xf>
    <xf numFmtId="0" fontId="26" fillId="6" borderId="41" xfId="0" applyFont="1" applyFill="1" applyBorder="1" applyAlignment="1">
      <alignment horizontal="center"/>
    </xf>
    <xf numFmtId="0" fontId="26" fillId="6" borderId="42" xfId="0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 wrapText="1"/>
    </xf>
    <xf numFmtId="0" fontId="3" fillId="0" borderId="13" xfId="0" applyFont="1" applyBorder="1" applyAlignment="1">
      <alignment vertical="center"/>
    </xf>
    <xf numFmtId="3" fontId="3" fillId="3" borderId="28" xfId="0" applyNumberFormat="1" applyFont="1" applyFill="1" applyBorder="1" applyAlignment="1">
      <alignment vertical="center"/>
    </xf>
    <xf numFmtId="3" fontId="3" fillId="3" borderId="25" xfId="0" applyNumberFormat="1" applyFont="1" applyFill="1" applyBorder="1" applyAlignment="1">
      <alignment vertical="center"/>
    </xf>
    <xf numFmtId="3" fontId="3" fillId="3" borderId="26" xfId="0" applyNumberFormat="1" applyFont="1" applyFill="1" applyBorder="1" applyAlignment="1">
      <alignment vertical="center"/>
    </xf>
    <xf numFmtId="0" fontId="14" fillId="0" borderId="1" xfId="0" applyFont="1" applyBorder="1"/>
    <xf numFmtId="164" fontId="0" fillId="3" borderId="7" xfId="0" applyNumberFormat="1" applyFill="1" applyBorder="1"/>
    <xf numFmtId="164" fontId="20" fillId="3" borderId="7" xfId="0" applyNumberFormat="1" applyFont="1" applyFill="1" applyBorder="1"/>
    <xf numFmtId="0" fontId="0" fillId="0" borderId="4" xfId="0" applyBorder="1" applyAlignment="1">
      <alignment horizontal="left" indent="1"/>
    </xf>
    <xf numFmtId="0" fontId="11" fillId="4" borderId="0" xfId="0" applyFont="1" applyFill="1"/>
    <xf numFmtId="0" fontId="15" fillId="4" borderId="19" xfId="0" applyFont="1" applyFill="1" applyBorder="1"/>
    <xf numFmtId="0" fontId="12" fillId="4" borderId="6" xfId="0" applyFont="1" applyFill="1" applyBorder="1"/>
    <xf numFmtId="0" fontId="0" fillId="4" borderId="6" xfId="0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21" fillId="4" borderId="19" xfId="0" applyFont="1" applyFill="1" applyBorder="1"/>
    <xf numFmtId="0" fontId="18" fillId="4" borderId="6" xfId="0" applyFont="1" applyFill="1" applyBorder="1"/>
    <xf numFmtId="0" fontId="18" fillId="3" borderId="23" xfId="0" applyFont="1" applyFill="1" applyBorder="1"/>
    <xf numFmtId="0" fontId="18" fillId="3" borderId="6" xfId="0" applyFont="1" applyFill="1" applyBorder="1"/>
    <xf numFmtId="0" fontId="7" fillId="0" borderId="0" xfId="0" applyFont="1"/>
    <xf numFmtId="0" fontId="14" fillId="0" borderId="2" xfId="0" applyFont="1" applyBorder="1"/>
    <xf numFmtId="0" fontId="16" fillId="0" borderId="2" xfId="0" applyFont="1" applyBorder="1"/>
    <xf numFmtId="0" fontId="20" fillId="0" borderId="3" xfId="0" applyFont="1" applyBorder="1"/>
    <xf numFmtId="0" fontId="16" fillId="3" borderId="24" xfId="0" applyFont="1" applyFill="1" applyBorder="1" applyAlignment="1">
      <alignment horizontal="right"/>
    </xf>
    <xf numFmtId="164" fontId="20" fillId="3" borderId="24" xfId="0" applyNumberFormat="1" applyFont="1" applyFill="1" applyBorder="1"/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6" borderId="45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6" borderId="44" xfId="0" applyFont="1" applyFill="1" applyBorder="1" applyAlignment="1">
      <alignment horizontal="center" vertical="center"/>
    </xf>
  </cellXfs>
  <cellStyles count="4">
    <cellStyle name="Dziesiętny" xfId="1" builtinId="3"/>
    <cellStyle name="Neutralny" xfId="2" builtinId="28"/>
    <cellStyle name="Normalny" xfId="0" builtinId="0"/>
    <cellStyle name="Procentowy" xfId="3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941918</xdr:colOff>
      <xdr:row>10</xdr:row>
      <xdr:rowOff>21166</xdr:rowOff>
    </xdr:from>
    <xdr:to>
      <xdr:col>15</xdr:col>
      <xdr:colOff>445239</xdr:colOff>
      <xdr:row>13</xdr:row>
      <xdr:rowOff>37945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FB8EF2F-C717-8B79-6566-9B1C676A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2001" y="1883833"/>
          <a:ext cx="5886976" cy="577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1"/>
  <sheetViews>
    <sheetView showGridLines="0" tabSelected="1" view="pageBreakPreview" zoomScale="90" zoomScaleNormal="90" zoomScaleSheetLayoutView="90" workbookViewId="0">
      <selection activeCell="F6" sqref="F6"/>
    </sheetView>
  </sheetViews>
  <sheetFormatPr defaultRowHeight="14.4" x14ac:dyDescent="0.3"/>
  <cols>
    <col min="1" max="1" width="106.109375" customWidth="1"/>
    <col min="2" max="12" width="14.6640625" customWidth="1"/>
    <col min="13" max="13" width="23.33203125" customWidth="1"/>
    <col min="14" max="14" width="14.6640625" customWidth="1"/>
    <col min="15" max="15" width="25.88671875" bestFit="1" customWidth="1"/>
    <col min="16" max="18" width="14.6640625" customWidth="1"/>
    <col min="19" max="19" width="9.44140625" bestFit="1" customWidth="1"/>
  </cols>
  <sheetData>
    <row r="1" spans="1:20" ht="16.2" thickBot="1" x14ac:dyDescent="0.35">
      <c r="A1" s="191" t="s">
        <v>2</v>
      </c>
      <c r="B1" s="192" t="s">
        <v>3</v>
      </c>
      <c r="C1" s="193"/>
      <c r="D1" s="193"/>
      <c r="E1" s="193"/>
      <c r="F1" s="193"/>
      <c r="G1" s="194" t="s">
        <v>4</v>
      </c>
      <c r="H1" s="195" t="s">
        <v>5</v>
      </c>
      <c r="L1" s="196" t="s">
        <v>6</v>
      </c>
      <c r="M1" s="197"/>
      <c r="N1" s="197"/>
      <c r="O1" s="197"/>
      <c r="P1" s="197"/>
      <c r="Q1" s="197"/>
      <c r="R1" s="197"/>
      <c r="S1" s="198"/>
      <c r="T1" s="199"/>
    </row>
    <row r="2" spans="1:20" x14ac:dyDescent="0.3">
      <c r="A2" s="200" t="s">
        <v>7</v>
      </c>
      <c r="B2" s="201" t="s">
        <v>8</v>
      </c>
      <c r="C2" s="156"/>
      <c r="D2" s="156"/>
      <c r="E2" s="156"/>
      <c r="F2" s="156"/>
      <c r="G2" s="157">
        <f>SUM(G3:G6)</f>
        <v>0</v>
      </c>
      <c r="H2" s="158" t="str">
        <f>IFERROR(G2/$G$2,"-")</f>
        <v>-</v>
      </c>
      <c r="L2" s="202" t="s">
        <v>77</v>
      </c>
      <c r="M2" s="203"/>
      <c r="N2" s="203"/>
      <c r="O2" s="203"/>
      <c r="P2" s="203"/>
      <c r="Q2" s="203"/>
      <c r="R2" s="204" t="b">
        <f>IFERROR(H4&gt;=0.01," ")</f>
        <v>1</v>
      </c>
      <c r="S2" s="205" t="str">
        <f>IFERROR((H5+H4)," ")</f>
        <v xml:space="preserve"> </v>
      </c>
    </row>
    <row r="3" spans="1:20" x14ac:dyDescent="0.3">
      <c r="A3" t="s">
        <v>9</v>
      </c>
      <c r="B3" s="167" t="s">
        <v>10</v>
      </c>
      <c r="G3" s="1"/>
      <c r="H3" s="162" t="str">
        <f>IFERROR(G3/$G$2,"-")</f>
        <v>-</v>
      </c>
      <c r="L3" s="187" t="s">
        <v>11</v>
      </c>
      <c r="R3" s="153" t="b">
        <f>H6&lt;=0.8</f>
        <v>0</v>
      </c>
      <c r="S3" s="188" t="str">
        <f>H6</f>
        <v>-</v>
      </c>
    </row>
    <row r="4" spans="1:20" x14ac:dyDescent="0.3">
      <c r="A4" s="152" t="s">
        <v>75</v>
      </c>
      <c r="B4" s="167" t="s">
        <v>76</v>
      </c>
      <c r="G4" s="1"/>
      <c r="H4" s="162" t="str">
        <f>IFERROR(G4/$G$2,"-")</f>
        <v>-</v>
      </c>
      <c r="L4" s="151" t="s">
        <v>12</v>
      </c>
      <c r="M4" s="152"/>
      <c r="N4" s="152"/>
      <c r="O4" s="152"/>
      <c r="P4" s="152"/>
      <c r="Q4" s="152"/>
      <c r="R4" s="153" t="b">
        <f>R21=1</f>
        <v>0</v>
      </c>
      <c r="S4" s="189">
        <f>R21</f>
        <v>0</v>
      </c>
    </row>
    <row r="5" spans="1:20" x14ac:dyDescent="0.3">
      <c r="A5" t="s">
        <v>13</v>
      </c>
      <c r="B5" s="167" t="s">
        <v>14</v>
      </c>
      <c r="G5" s="1"/>
      <c r="H5" s="162" t="str">
        <f>IFERROR(G5/$G$2,"-")</f>
        <v>-</v>
      </c>
      <c r="L5" s="151" t="s">
        <v>71</v>
      </c>
      <c r="M5" s="152"/>
      <c r="N5" s="152"/>
      <c r="O5" s="152"/>
      <c r="P5" s="152"/>
      <c r="Q5" s="152"/>
      <c r="R5" s="153" t="b">
        <f>S5&lt;=0.6</f>
        <v>1</v>
      </c>
      <c r="S5" s="189">
        <f>R25</f>
        <v>0</v>
      </c>
    </row>
    <row r="6" spans="1:20" ht="15" thickBot="1" x14ac:dyDescent="0.35">
      <c r="B6" s="190" t="s">
        <v>1</v>
      </c>
      <c r="C6" s="169"/>
      <c r="D6" s="169"/>
      <c r="E6" s="169"/>
      <c r="F6" s="169"/>
      <c r="G6" s="2"/>
      <c r="H6" s="171" t="str">
        <f>IFERROR(G6/$G$2,"-")</f>
        <v>-</v>
      </c>
      <c r="L6" s="151" t="s">
        <v>15</v>
      </c>
      <c r="M6" s="152"/>
      <c r="N6" s="152"/>
      <c r="O6" s="152"/>
      <c r="P6" s="152"/>
      <c r="Q6" s="152"/>
      <c r="R6" s="153" t="b">
        <f>AND($C$27&gt;=0.05,$E$27&gt;=0.25,$G$27&gt;=0.4,$I$27&gt;=0.6)</f>
        <v>0</v>
      </c>
      <c r="S6" s="154"/>
    </row>
    <row r="7" spans="1:20" ht="15" thickBot="1" x14ac:dyDescent="0.35">
      <c r="L7" s="151" t="s">
        <v>16</v>
      </c>
      <c r="M7" s="152"/>
      <c r="N7" s="152"/>
      <c r="O7" s="152"/>
      <c r="P7" s="152"/>
      <c r="Q7" s="152"/>
      <c r="R7" s="153" t="b">
        <f ca="1">MAX(F40:Q40)&lt;= 0.22</f>
        <v>1</v>
      </c>
      <c r="S7" s="154"/>
    </row>
    <row r="8" spans="1:20" x14ac:dyDescent="0.3">
      <c r="B8" s="155" t="s">
        <v>8</v>
      </c>
      <c r="C8" s="156"/>
      <c r="D8" s="156"/>
      <c r="E8" s="156"/>
      <c r="F8" s="156"/>
      <c r="G8" s="157">
        <f>G2</f>
        <v>0</v>
      </c>
      <c r="H8" s="158" t="str">
        <f>IFERROR(G8/$G$8,"-")</f>
        <v>-</v>
      </c>
      <c r="L8" s="151" t="s">
        <v>17</v>
      </c>
      <c r="R8" s="153" t="b">
        <f ca="1">ROUND(G8,0)=ROUND(SUM((B19:Q19),(B35:Q35)),0)</f>
        <v>1</v>
      </c>
      <c r="S8" s="159"/>
    </row>
    <row r="9" spans="1:20" ht="15" thickBot="1" x14ac:dyDescent="0.35">
      <c r="B9" s="160" t="s">
        <v>84</v>
      </c>
      <c r="G9" s="161">
        <f ca="1">G8-SUM(G11:G12)</f>
        <v>0</v>
      </c>
      <c r="H9" s="162" t="str">
        <f ca="1">IFERROR(G9/$G$8,"-")</f>
        <v>-</v>
      </c>
      <c r="L9" s="163" t="s">
        <v>18</v>
      </c>
      <c r="M9" s="164"/>
      <c r="N9" s="164"/>
      <c r="O9" s="164"/>
      <c r="P9" s="164"/>
      <c r="Q9" s="164"/>
      <c r="R9" s="165" t="b">
        <f ca="1">R30&lt;=R26</f>
        <v>1</v>
      </c>
      <c r="S9" s="166"/>
    </row>
    <row r="10" spans="1:20" x14ac:dyDescent="0.3">
      <c r="B10" s="167" t="s">
        <v>19</v>
      </c>
      <c r="G10" s="161">
        <f ca="1">SUM(G11:G12)</f>
        <v>0</v>
      </c>
      <c r="H10" s="162" t="str">
        <f ca="1">IFERROR(G10/$G$8,"-")</f>
        <v>-</v>
      </c>
    </row>
    <row r="11" spans="1:20" x14ac:dyDescent="0.3">
      <c r="B11" s="70" t="s">
        <v>20</v>
      </c>
      <c r="G11" s="161">
        <f>SUM(B36:Q36)</f>
        <v>0</v>
      </c>
      <c r="H11" s="162" t="str">
        <f>IFERROR(G11/$G$8,"-")</f>
        <v>-</v>
      </c>
    </row>
    <row r="12" spans="1:20" ht="15" thickBot="1" x14ac:dyDescent="0.35">
      <c r="B12" s="168" t="s">
        <v>21</v>
      </c>
      <c r="C12" s="169"/>
      <c r="D12" s="169"/>
      <c r="E12" s="169"/>
      <c r="F12" s="169"/>
      <c r="G12" s="170">
        <f ca="1">SUM(B37:Q37)</f>
        <v>0</v>
      </c>
      <c r="H12" s="171" t="str">
        <f ca="1">IFERROR(G12/$G$8,"-")</f>
        <v>-</v>
      </c>
    </row>
    <row r="13" spans="1:20" ht="15" customHeight="1" x14ac:dyDescent="0.3"/>
    <row r="14" spans="1:20" ht="15" thickBot="1" x14ac:dyDescent="0.35">
      <c r="L14" s="172"/>
      <c r="M14" s="172"/>
      <c r="N14" s="172"/>
      <c r="O14" s="172"/>
      <c r="P14" s="172"/>
      <c r="Q14" s="172"/>
      <c r="R14" s="172"/>
      <c r="T14" s="173"/>
    </row>
    <row r="15" spans="1:20" ht="15" thickBot="1" x14ac:dyDescent="0.35">
      <c r="B15" s="206" t="s">
        <v>22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T15" s="174"/>
    </row>
    <row r="16" spans="1:20" ht="17.25" customHeight="1" thickBot="1" x14ac:dyDescent="0.35">
      <c r="B16" s="210" t="s">
        <v>23</v>
      </c>
      <c r="C16" s="208"/>
      <c r="D16" s="208"/>
      <c r="E16" s="208"/>
      <c r="F16" s="208"/>
      <c r="G16" s="208"/>
      <c r="H16" s="208"/>
      <c r="I16" s="209"/>
      <c r="J16" s="208" t="s">
        <v>24</v>
      </c>
      <c r="K16" s="208"/>
      <c r="L16" s="208"/>
      <c r="M16" s="208"/>
      <c r="N16" s="208"/>
      <c r="O16" s="208"/>
      <c r="P16" s="208"/>
      <c r="Q16" s="208"/>
      <c r="R16" s="209"/>
      <c r="T16" s="174"/>
    </row>
    <row r="17" spans="1:18" x14ac:dyDescent="0.3">
      <c r="A17" s="175" t="s">
        <v>4</v>
      </c>
      <c r="B17" s="211" t="s">
        <v>25</v>
      </c>
      <c r="C17" s="212"/>
      <c r="D17" s="212" t="s">
        <v>26</v>
      </c>
      <c r="E17" s="212"/>
      <c r="F17" s="212" t="s">
        <v>85</v>
      </c>
      <c r="G17" s="212"/>
      <c r="H17" s="212" t="s">
        <v>27</v>
      </c>
      <c r="I17" s="212"/>
      <c r="J17" s="212" t="s">
        <v>28</v>
      </c>
      <c r="K17" s="212"/>
      <c r="L17" s="212" t="s">
        <v>29</v>
      </c>
      <c r="M17" s="212"/>
      <c r="N17" s="212" t="s">
        <v>88</v>
      </c>
      <c r="O17" s="212"/>
      <c r="P17" s="212" t="s">
        <v>30</v>
      </c>
      <c r="Q17" s="213"/>
      <c r="R17" s="176"/>
    </row>
    <row r="18" spans="1:18" ht="15" thickBot="1" x14ac:dyDescent="0.35">
      <c r="A18" s="177"/>
      <c r="B18" s="178" t="s">
        <v>31</v>
      </c>
      <c r="C18" s="179" t="s">
        <v>32</v>
      </c>
      <c r="D18" s="179" t="s">
        <v>31</v>
      </c>
      <c r="E18" s="179" t="s">
        <v>32</v>
      </c>
      <c r="F18" s="179" t="s">
        <v>31</v>
      </c>
      <c r="G18" s="179" t="s">
        <v>32</v>
      </c>
      <c r="H18" s="179" t="s">
        <v>31</v>
      </c>
      <c r="I18" s="179" t="s">
        <v>32</v>
      </c>
      <c r="J18" s="179" t="s">
        <v>31</v>
      </c>
      <c r="K18" s="180" t="s">
        <v>86</v>
      </c>
      <c r="L18" s="179" t="s">
        <v>31</v>
      </c>
      <c r="M18" s="180" t="s">
        <v>87</v>
      </c>
      <c r="N18" s="179" t="s">
        <v>31</v>
      </c>
      <c r="O18" s="179" t="s">
        <v>32</v>
      </c>
      <c r="P18" s="179" t="s">
        <v>31</v>
      </c>
      <c r="Q18" s="181" t="s">
        <v>86</v>
      </c>
      <c r="R18" s="182"/>
    </row>
    <row r="19" spans="1:18" x14ac:dyDescent="0.3">
      <c r="A19" s="183" t="s">
        <v>33</v>
      </c>
      <c r="B19" s="184">
        <f t="shared" ref="B19:H19" ca="1" si="0">B21*$G$9</f>
        <v>0</v>
      </c>
      <c r="C19" s="185">
        <f t="shared" ca="1" si="0"/>
        <v>0</v>
      </c>
      <c r="D19" s="185">
        <f t="shared" ca="1" si="0"/>
        <v>0</v>
      </c>
      <c r="E19" s="185">
        <f t="shared" ca="1" si="0"/>
        <v>0</v>
      </c>
      <c r="F19" s="185">
        <f t="shared" ca="1" si="0"/>
        <v>0</v>
      </c>
      <c r="G19" s="185">
        <f t="shared" ca="1" si="0"/>
        <v>0</v>
      </c>
      <c r="H19" s="185">
        <f t="shared" ca="1" si="0"/>
        <v>0</v>
      </c>
      <c r="I19" s="186">
        <f t="shared" ref="I19:Q19" ca="1" si="1">I21*$G$9</f>
        <v>0</v>
      </c>
      <c r="J19" s="185">
        <f t="shared" ca="1" si="1"/>
        <v>0</v>
      </c>
      <c r="K19" s="119">
        <f t="shared" ca="1" si="1"/>
        <v>0</v>
      </c>
      <c r="L19" s="119">
        <f t="shared" ca="1" si="1"/>
        <v>0</v>
      </c>
      <c r="M19" s="119">
        <f t="shared" ca="1" si="1"/>
        <v>0</v>
      </c>
      <c r="N19" s="119">
        <f t="shared" ca="1" si="1"/>
        <v>0</v>
      </c>
      <c r="O19" s="119">
        <f t="shared" ca="1" si="1"/>
        <v>0</v>
      </c>
      <c r="P19" s="119">
        <f t="shared" ca="1" si="1"/>
        <v>0</v>
      </c>
      <c r="Q19" s="119">
        <f t="shared" ca="1" si="1"/>
        <v>0</v>
      </c>
      <c r="R19" s="121">
        <f t="shared" ref="R19:R25" ca="1" si="2">SUM(B19:Q19)</f>
        <v>0</v>
      </c>
    </row>
    <row r="20" spans="1:18" x14ac:dyDescent="0.3">
      <c r="A20" s="150" t="s">
        <v>72</v>
      </c>
      <c r="B20" s="3"/>
      <c r="C20" s="4"/>
      <c r="D20" s="4"/>
      <c r="E20" s="4"/>
      <c r="F20" s="4"/>
      <c r="G20" s="4"/>
      <c r="H20" s="4"/>
      <c r="I20" s="5"/>
      <c r="J20" s="111"/>
      <c r="K20" s="148"/>
      <c r="L20" s="148"/>
      <c r="M20" s="148"/>
      <c r="N20" s="148"/>
      <c r="O20" s="148"/>
      <c r="P20" s="148"/>
      <c r="Q20" s="149"/>
      <c r="R20" s="68">
        <f t="shared" si="2"/>
        <v>0</v>
      </c>
    </row>
    <row r="21" spans="1:18" x14ac:dyDescent="0.3">
      <c r="A21" s="139" t="s">
        <v>34</v>
      </c>
      <c r="B21" s="140">
        <f t="shared" ref="B21:M21" si="3">B23+B25</f>
        <v>0</v>
      </c>
      <c r="C21" s="141">
        <f t="shared" si="3"/>
        <v>0</v>
      </c>
      <c r="D21" s="141">
        <f t="shared" si="3"/>
        <v>0</v>
      </c>
      <c r="E21" s="141">
        <f t="shared" si="3"/>
        <v>0</v>
      </c>
      <c r="F21" s="141">
        <f t="shared" si="3"/>
        <v>0</v>
      </c>
      <c r="G21" s="141">
        <f t="shared" si="3"/>
        <v>0</v>
      </c>
      <c r="H21" s="141">
        <f t="shared" si="3"/>
        <v>0</v>
      </c>
      <c r="I21" s="142">
        <f t="shared" si="3"/>
        <v>0</v>
      </c>
      <c r="J21" s="143">
        <f t="shared" si="3"/>
        <v>0</v>
      </c>
      <c r="K21" s="143">
        <f t="shared" si="3"/>
        <v>0</v>
      </c>
      <c r="L21" s="143">
        <f t="shared" si="3"/>
        <v>0</v>
      </c>
      <c r="M21" s="143">
        <f t="shared" si="3"/>
        <v>0</v>
      </c>
      <c r="N21" s="111"/>
      <c r="O21" s="111"/>
      <c r="P21" s="111"/>
      <c r="Q21" s="111"/>
      <c r="R21" s="138">
        <f t="shared" si="2"/>
        <v>0</v>
      </c>
    </row>
    <row r="22" spans="1:18" x14ac:dyDescent="0.3">
      <c r="A22" s="77" t="s">
        <v>35</v>
      </c>
      <c r="B22" s="144">
        <f t="shared" ref="B22:I22" ca="1" si="4">B23*$G$9</f>
        <v>0</v>
      </c>
      <c r="C22" s="145">
        <f t="shared" ca="1" si="4"/>
        <v>0</v>
      </c>
      <c r="D22" s="145">
        <f t="shared" ca="1" si="4"/>
        <v>0</v>
      </c>
      <c r="E22" s="145">
        <f t="shared" ca="1" si="4"/>
        <v>0</v>
      </c>
      <c r="F22" s="145">
        <f t="shared" ca="1" si="4"/>
        <v>0</v>
      </c>
      <c r="G22" s="145">
        <f t="shared" ca="1" si="4"/>
        <v>0</v>
      </c>
      <c r="H22" s="145">
        <f t="shared" ca="1" si="4"/>
        <v>0</v>
      </c>
      <c r="I22" s="146">
        <f t="shared" ca="1" si="4"/>
        <v>0</v>
      </c>
      <c r="J22" s="111"/>
      <c r="K22" s="111"/>
      <c r="L22" s="111"/>
      <c r="M22" s="111"/>
      <c r="N22" s="111"/>
      <c r="O22" s="111"/>
      <c r="P22" s="111"/>
      <c r="Q22" s="111"/>
      <c r="R22" s="147">
        <f t="shared" ca="1" si="2"/>
        <v>0</v>
      </c>
    </row>
    <row r="23" spans="1:18" x14ac:dyDescent="0.3">
      <c r="A23" s="70" t="s">
        <v>36</v>
      </c>
      <c r="B23" s="6"/>
      <c r="C23" s="7"/>
      <c r="D23" s="7"/>
      <c r="E23" s="7"/>
      <c r="F23" s="7"/>
      <c r="G23" s="7"/>
      <c r="H23" s="7"/>
      <c r="I23" s="8"/>
      <c r="J23" s="111"/>
      <c r="K23" s="111"/>
      <c r="L23" s="111"/>
      <c r="M23" s="111"/>
      <c r="N23" s="111"/>
      <c r="O23" s="111"/>
      <c r="P23" s="111"/>
      <c r="Q23" s="111"/>
      <c r="R23" s="138">
        <f t="shared" si="2"/>
        <v>0</v>
      </c>
    </row>
    <row r="24" spans="1:18" x14ac:dyDescent="0.3">
      <c r="A24" s="77" t="s">
        <v>73</v>
      </c>
      <c r="B24" s="71">
        <f t="shared" ref="B24:I24" ca="1" si="5">B25*$G$9</f>
        <v>0</v>
      </c>
      <c r="C24" s="72">
        <f t="shared" ca="1" si="5"/>
        <v>0</v>
      </c>
      <c r="D24" s="72">
        <f t="shared" ca="1" si="5"/>
        <v>0</v>
      </c>
      <c r="E24" s="72">
        <f t="shared" ca="1" si="5"/>
        <v>0</v>
      </c>
      <c r="F24" s="72">
        <f t="shared" ca="1" si="5"/>
        <v>0</v>
      </c>
      <c r="G24" s="72">
        <f t="shared" ca="1" si="5"/>
        <v>0</v>
      </c>
      <c r="H24" s="72">
        <f t="shared" ca="1" si="5"/>
        <v>0</v>
      </c>
      <c r="I24" s="73">
        <f t="shared" ca="1" si="5"/>
        <v>0</v>
      </c>
      <c r="J24" s="72">
        <f t="shared" ref="J24:Q24" ca="1" si="6">J25*$G$9</f>
        <v>0</v>
      </c>
      <c r="K24" s="72">
        <f t="shared" ca="1" si="6"/>
        <v>0</v>
      </c>
      <c r="L24" s="72">
        <f t="shared" ca="1" si="6"/>
        <v>0</v>
      </c>
      <c r="M24" s="72">
        <f t="shared" ca="1" si="6"/>
        <v>0</v>
      </c>
      <c r="N24" s="72">
        <f t="shared" ca="1" si="6"/>
        <v>0</v>
      </c>
      <c r="O24" s="72">
        <f t="shared" ca="1" si="6"/>
        <v>0</v>
      </c>
      <c r="P24" s="72">
        <f t="shared" ca="1" si="6"/>
        <v>0</v>
      </c>
      <c r="Q24" s="73">
        <f t="shared" ca="1" si="6"/>
        <v>0</v>
      </c>
      <c r="R24" s="68">
        <f t="shared" ca="1" si="2"/>
        <v>0</v>
      </c>
    </row>
    <row r="25" spans="1:18" x14ac:dyDescent="0.3">
      <c r="A25" s="70" t="s">
        <v>74</v>
      </c>
      <c r="B25" s="9"/>
      <c r="C25" s="10"/>
      <c r="D25" s="10"/>
      <c r="E25" s="10"/>
      <c r="F25" s="10"/>
      <c r="G25" s="10"/>
      <c r="H25" s="10"/>
      <c r="I25" s="11"/>
      <c r="J25" s="12"/>
      <c r="K25" s="12"/>
      <c r="L25" s="12"/>
      <c r="M25" s="12"/>
      <c r="N25" s="111"/>
      <c r="O25" s="111"/>
      <c r="P25" s="111"/>
      <c r="Q25" s="111"/>
      <c r="R25" s="138">
        <f t="shared" si="2"/>
        <v>0</v>
      </c>
    </row>
    <row r="26" spans="1:18" x14ac:dyDescent="0.3">
      <c r="A26" s="78" t="s">
        <v>68</v>
      </c>
      <c r="B26" s="79">
        <f ca="1">B19</f>
        <v>0</v>
      </c>
      <c r="C26" s="80">
        <f t="shared" ref="C26:Q26" ca="1" si="7">C19+B26</f>
        <v>0</v>
      </c>
      <c r="D26" s="80">
        <f t="shared" ca="1" si="7"/>
        <v>0</v>
      </c>
      <c r="E26" s="80">
        <f t="shared" ca="1" si="7"/>
        <v>0</v>
      </c>
      <c r="F26" s="80">
        <f t="shared" ca="1" si="7"/>
        <v>0</v>
      </c>
      <c r="G26" s="80">
        <f t="shared" ca="1" si="7"/>
        <v>0</v>
      </c>
      <c r="H26" s="80">
        <f t="shared" ca="1" si="7"/>
        <v>0</v>
      </c>
      <c r="I26" s="81">
        <f t="shared" ca="1" si="7"/>
        <v>0</v>
      </c>
      <c r="J26" s="80">
        <f t="shared" ca="1" si="7"/>
        <v>0</v>
      </c>
      <c r="K26" s="80">
        <f t="shared" ca="1" si="7"/>
        <v>0</v>
      </c>
      <c r="L26" s="80">
        <f t="shared" ca="1" si="7"/>
        <v>0</v>
      </c>
      <c r="M26" s="80">
        <f t="shared" ca="1" si="7"/>
        <v>0</v>
      </c>
      <c r="N26" s="80">
        <f t="shared" ca="1" si="7"/>
        <v>0</v>
      </c>
      <c r="O26" s="80">
        <f t="shared" ca="1" si="7"/>
        <v>0</v>
      </c>
      <c r="P26" s="80">
        <f t="shared" ca="1" si="7"/>
        <v>0</v>
      </c>
      <c r="Q26" s="81">
        <f t="shared" ca="1" si="7"/>
        <v>0</v>
      </c>
      <c r="R26" s="68">
        <f ca="1">Q26</f>
        <v>0</v>
      </c>
    </row>
    <row r="27" spans="1:18" x14ac:dyDescent="0.3">
      <c r="A27" s="77" t="s">
        <v>69</v>
      </c>
      <c r="B27" s="123">
        <f>B21</f>
        <v>0</v>
      </c>
      <c r="C27" s="124">
        <f t="shared" ref="C27:Q27" si="8">B27+C21</f>
        <v>0</v>
      </c>
      <c r="D27" s="124">
        <f t="shared" si="8"/>
        <v>0</v>
      </c>
      <c r="E27" s="124">
        <f t="shared" si="8"/>
        <v>0</v>
      </c>
      <c r="F27" s="124">
        <f t="shared" si="8"/>
        <v>0</v>
      </c>
      <c r="G27" s="124">
        <f t="shared" si="8"/>
        <v>0</v>
      </c>
      <c r="H27" s="124">
        <f t="shared" si="8"/>
        <v>0</v>
      </c>
      <c r="I27" s="125">
        <f t="shared" si="8"/>
        <v>0</v>
      </c>
      <c r="J27" s="126">
        <f t="shared" si="8"/>
        <v>0</v>
      </c>
      <c r="K27" s="126">
        <f t="shared" si="8"/>
        <v>0</v>
      </c>
      <c r="L27" s="126">
        <f t="shared" si="8"/>
        <v>0</v>
      </c>
      <c r="M27" s="126">
        <f t="shared" si="8"/>
        <v>0</v>
      </c>
      <c r="N27" s="126">
        <f t="shared" si="8"/>
        <v>0</v>
      </c>
      <c r="O27" s="126">
        <f t="shared" si="8"/>
        <v>0</v>
      </c>
      <c r="P27" s="126">
        <f t="shared" si="8"/>
        <v>0</v>
      </c>
      <c r="Q27" s="125">
        <f t="shared" si="8"/>
        <v>0</v>
      </c>
      <c r="R27" s="127">
        <f>Q27</f>
        <v>0</v>
      </c>
    </row>
    <row r="28" spans="1:18" ht="15" thickBot="1" x14ac:dyDescent="0.35">
      <c r="A28" s="128" t="s">
        <v>37</v>
      </c>
      <c r="B28" s="84">
        <f t="shared" ref="B28:I28" ca="1" si="9">IFERROR(B22/B20,0)</f>
        <v>0</v>
      </c>
      <c r="C28" s="85">
        <f t="shared" ca="1" si="9"/>
        <v>0</v>
      </c>
      <c r="D28" s="85">
        <f t="shared" ca="1" si="9"/>
        <v>0</v>
      </c>
      <c r="E28" s="85">
        <f t="shared" ca="1" si="9"/>
        <v>0</v>
      </c>
      <c r="F28" s="85">
        <f t="shared" ca="1" si="9"/>
        <v>0</v>
      </c>
      <c r="G28" s="85">
        <f t="shared" ca="1" si="9"/>
        <v>0</v>
      </c>
      <c r="H28" s="85">
        <f t="shared" ca="1" si="9"/>
        <v>0</v>
      </c>
      <c r="I28" s="86">
        <f t="shared" ca="1" si="9"/>
        <v>0</v>
      </c>
      <c r="J28" s="85">
        <f t="shared" ref="J28:Q28" ca="1" si="10">IFERROR((J19-J24)/J20,0)</f>
        <v>0</v>
      </c>
      <c r="K28" s="85">
        <f t="shared" ca="1" si="10"/>
        <v>0</v>
      </c>
      <c r="L28" s="85">
        <f t="shared" ca="1" si="10"/>
        <v>0</v>
      </c>
      <c r="M28" s="85">
        <f t="shared" ca="1" si="10"/>
        <v>0</v>
      </c>
      <c r="N28" s="85">
        <f t="shared" ca="1" si="10"/>
        <v>0</v>
      </c>
      <c r="O28" s="85">
        <f t="shared" ca="1" si="10"/>
        <v>0</v>
      </c>
      <c r="P28" s="85">
        <f t="shared" ca="1" si="10"/>
        <v>0</v>
      </c>
      <c r="Q28" s="85">
        <f t="shared" ca="1" si="10"/>
        <v>0</v>
      </c>
      <c r="R28" s="129">
        <f ca="1">IFERROR(R22/R20,0)</f>
        <v>0</v>
      </c>
    </row>
    <row r="29" spans="1:18" ht="15" thickBot="1" x14ac:dyDescent="0.35">
      <c r="A29" s="112"/>
      <c r="B29" s="130"/>
      <c r="C29" s="112"/>
      <c r="D29" s="112"/>
      <c r="E29" s="112"/>
      <c r="F29" s="112"/>
      <c r="G29" s="112"/>
      <c r="H29" s="112"/>
      <c r="I29" s="131"/>
      <c r="J29" s="112"/>
      <c r="K29" s="112"/>
      <c r="L29" s="112"/>
      <c r="M29" s="112"/>
      <c r="N29" s="112"/>
      <c r="O29" s="112"/>
      <c r="P29" s="112"/>
      <c r="Q29" s="112"/>
      <c r="R29" s="132"/>
    </row>
    <row r="30" spans="1:18" x14ac:dyDescent="0.3">
      <c r="A30" s="133" t="s">
        <v>38</v>
      </c>
      <c r="B30" s="134">
        <f t="shared" ref="B30:H30" ca="1" si="11">B31*$G$9</f>
        <v>0</v>
      </c>
      <c r="C30" s="135">
        <f t="shared" ca="1" si="11"/>
        <v>0</v>
      </c>
      <c r="D30" s="135">
        <f t="shared" ca="1" si="11"/>
        <v>0</v>
      </c>
      <c r="E30" s="135">
        <f t="shared" ca="1" si="11"/>
        <v>0</v>
      </c>
      <c r="F30" s="135">
        <f t="shared" ca="1" si="11"/>
        <v>0</v>
      </c>
      <c r="G30" s="135">
        <f t="shared" ca="1" si="11"/>
        <v>0</v>
      </c>
      <c r="H30" s="135">
        <f t="shared" ca="1" si="11"/>
        <v>0</v>
      </c>
      <c r="I30" s="136">
        <f t="shared" ref="I30:Q30" ca="1" si="12">I31*$G$9</f>
        <v>0</v>
      </c>
      <c r="J30" s="135">
        <f t="shared" ca="1" si="12"/>
        <v>0</v>
      </c>
      <c r="K30" s="135">
        <f t="shared" ca="1" si="12"/>
        <v>0</v>
      </c>
      <c r="L30" s="135">
        <f t="shared" ca="1" si="12"/>
        <v>0</v>
      </c>
      <c r="M30" s="135">
        <f t="shared" ca="1" si="12"/>
        <v>0</v>
      </c>
      <c r="N30" s="135">
        <f t="shared" ca="1" si="12"/>
        <v>0</v>
      </c>
      <c r="O30" s="135">
        <f t="shared" ca="1" si="12"/>
        <v>0</v>
      </c>
      <c r="P30" s="135">
        <f t="shared" ca="1" si="12"/>
        <v>0</v>
      </c>
      <c r="Q30" s="136">
        <f t="shared" ca="1" si="12"/>
        <v>0</v>
      </c>
      <c r="R30" s="137">
        <f ca="1">SUM(B30:Q30)</f>
        <v>0</v>
      </c>
    </row>
    <row r="31" spans="1:18" x14ac:dyDescent="0.3">
      <c r="A31" s="78" t="s">
        <v>39</v>
      </c>
      <c r="B31" s="9"/>
      <c r="C31" s="10"/>
      <c r="D31" s="10"/>
      <c r="E31" s="10"/>
      <c r="F31" s="10"/>
      <c r="G31" s="10"/>
      <c r="H31" s="10"/>
      <c r="I31" s="11"/>
      <c r="J31" s="12"/>
      <c r="K31" s="12"/>
      <c r="L31" s="12"/>
      <c r="M31" s="12"/>
      <c r="N31" s="12"/>
      <c r="O31" s="12"/>
      <c r="P31" s="12"/>
      <c r="Q31" s="11"/>
      <c r="R31" s="122">
        <f>SUM(B31:Q31)</f>
        <v>0</v>
      </c>
    </row>
    <row r="32" spans="1:18" x14ac:dyDescent="0.3">
      <c r="A32" s="78" t="s">
        <v>70</v>
      </c>
      <c r="B32" s="79">
        <f ca="1">B30</f>
        <v>0</v>
      </c>
      <c r="C32" s="80">
        <f t="shared" ref="C32:O32" ca="1" si="13">C30+B32</f>
        <v>0</v>
      </c>
      <c r="D32" s="80">
        <f t="shared" ca="1" si="13"/>
        <v>0</v>
      </c>
      <c r="E32" s="80">
        <f t="shared" ca="1" si="13"/>
        <v>0</v>
      </c>
      <c r="F32" s="80">
        <f ca="1">F30+E32</f>
        <v>0</v>
      </c>
      <c r="G32" s="80">
        <f ca="1">G30+F32</f>
        <v>0</v>
      </c>
      <c r="H32" s="80">
        <f ca="1">H30+G32</f>
        <v>0</v>
      </c>
      <c r="I32" s="81">
        <f t="shared" ca="1" si="13"/>
        <v>0</v>
      </c>
      <c r="J32" s="80">
        <f t="shared" ca="1" si="13"/>
        <v>0</v>
      </c>
      <c r="K32" s="80">
        <f t="shared" ca="1" si="13"/>
        <v>0</v>
      </c>
      <c r="L32" s="80">
        <f t="shared" ca="1" si="13"/>
        <v>0</v>
      </c>
      <c r="M32" s="80">
        <f t="shared" ca="1" si="13"/>
        <v>0</v>
      </c>
      <c r="N32" s="80">
        <f t="shared" ca="1" si="13"/>
        <v>0</v>
      </c>
      <c r="O32" s="80">
        <f t="shared" ca="1" si="13"/>
        <v>0</v>
      </c>
      <c r="P32" s="80">
        <f ca="1">P30+O32</f>
        <v>0</v>
      </c>
      <c r="Q32" s="81">
        <f ca="1">Q30+P32</f>
        <v>0</v>
      </c>
      <c r="R32" s="82">
        <f ca="1">Q32</f>
        <v>0</v>
      </c>
    </row>
    <row r="33" spans="1:19" ht="29.4" thickBot="1" x14ac:dyDescent="0.35">
      <c r="A33" s="83" t="s">
        <v>40</v>
      </c>
      <c r="B33" s="84">
        <f t="shared" ref="B33:Q33" ca="1" si="14">B26-B32</f>
        <v>0</v>
      </c>
      <c r="C33" s="85">
        <f t="shared" ca="1" si="14"/>
        <v>0</v>
      </c>
      <c r="D33" s="85">
        <f t="shared" ca="1" si="14"/>
        <v>0</v>
      </c>
      <c r="E33" s="85">
        <f t="shared" ca="1" si="14"/>
        <v>0</v>
      </c>
      <c r="F33" s="85">
        <f t="shared" ca="1" si="14"/>
        <v>0</v>
      </c>
      <c r="G33" s="85">
        <f t="shared" ca="1" si="14"/>
        <v>0</v>
      </c>
      <c r="H33" s="85">
        <f t="shared" ca="1" si="14"/>
        <v>0</v>
      </c>
      <c r="I33" s="86">
        <f t="shared" ca="1" si="14"/>
        <v>0</v>
      </c>
      <c r="J33" s="85">
        <f t="shared" ca="1" si="14"/>
        <v>0</v>
      </c>
      <c r="K33" s="85">
        <f t="shared" ca="1" si="14"/>
        <v>0</v>
      </c>
      <c r="L33" s="85">
        <f t="shared" ca="1" si="14"/>
        <v>0</v>
      </c>
      <c r="M33" s="85">
        <f t="shared" ca="1" si="14"/>
        <v>0</v>
      </c>
      <c r="N33" s="85">
        <f t="shared" ca="1" si="14"/>
        <v>0</v>
      </c>
      <c r="O33" s="85">
        <f t="shared" ca="1" si="14"/>
        <v>0</v>
      </c>
      <c r="P33" s="85">
        <f ca="1">P26-P32</f>
        <v>0</v>
      </c>
      <c r="Q33" s="86">
        <f t="shared" ca="1" si="14"/>
        <v>0</v>
      </c>
      <c r="R33" s="87">
        <f ca="1">Q33</f>
        <v>0</v>
      </c>
    </row>
    <row r="34" spans="1:19" x14ac:dyDescent="0.3">
      <c r="A34" s="88"/>
      <c r="B34" s="89"/>
      <c r="C34" s="90"/>
      <c r="D34" s="90"/>
      <c r="E34" s="90"/>
      <c r="F34" s="90"/>
      <c r="G34" s="90"/>
      <c r="H34" s="90"/>
      <c r="I34" s="91"/>
      <c r="J34" s="80"/>
      <c r="K34" s="80"/>
      <c r="L34" s="80"/>
      <c r="M34" s="80"/>
      <c r="N34" s="80"/>
      <c r="O34" s="80"/>
      <c r="P34" s="80"/>
      <c r="Q34" s="80"/>
      <c r="R34" s="92"/>
    </row>
    <row r="35" spans="1:19" x14ac:dyDescent="0.3">
      <c r="A35" s="93" t="s">
        <v>41</v>
      </c>
      <c r="B35" s="94">
        <f ca="1">SUM(B36:B37)</f>
        <v>0</v>
      </c>
      <c r="C35" s="95">
        <f t="shared" ref="C35:Q35" ca="1" si="15">SUM(C36:C37)</f>
        <v>0</v>
      </c>
      <c r="D35" s="95">
        <f t="shared" ca="1" si="15"/>
        <v>0</v>
      </c>
      <c r="E35" s="95">
        <f t="shared" ca="1" si="15"/>
        <v>0</v>
      </c>
      <c r="F35" s="95">
        <f ca="1">SUM(F36:F37)</f>
        <v>0</v>
      </c>
      <c r="G35" s="95">
        <f ca="1">SUM(G36:G37)</f>
        <v>0</v>
      </c>
      <c r="H35" s="95">
        <f ca="1">SUM(H36:H37)</f>
        <v>0</v>
      </c>
      <c r="I35" s="96">
        <f t="shared" ca="1" si="15"/>
        <v>0</v>
      </c>
      <c r="J35" s="95">
        <f t="shared" ca="1" si="15"/>
        <v>0</v>
      </c>
      <c r="K35" s="95">
        <f t="shared" ca="1" si="15"/>
        <v>0</v>
      </c>
      <c r="L35" s="95">
        <f t="shared" ca="1" si="15"/>
        <v>0</v>
      </c>
      <c r="M35" s="95">
        <f t="shared" ca="1" si="15"/>
        <v>0</v>
      </c>
      <c r="N35" s="95">
        <f t="shared" ca="1" si="15"/>
        <v>0</v>
      </c>
      <c r="O35" s="95">
        <f t="shared" ca="1" si="15"/>
        <v>0</v>
      </c>
      <c r="P35" s="95">
        <f t="shared" ca="1" si="15"/>
        <v>0</v>
      </c>
      <c r="Q35" s="95">
        <f t="shared" ca="1" si="15"/>
        <v>0</v>
      </c>
      <c r="R35" s="97">
        <f ca="1">SUM(B35:Q35)</f>
        <v>0</v>
      </c>
    </row>
    <row r="36" spans="1:19" x14ac:dyDescent="0.3">
      <c r="A36" s="70" t="s">
        <v>42</v>
      </c>
      <c r="B36" s="71">
        <f>B38*$G$8</f>
        <v>0</v>
      </c>
      <c r="C36" s="72">
        <f t="shared" ref="C36:I36" si="16">C38*$G$8</f>
        <v>0</v>
      </c>
      <c r="D36" s="72">
        <f t="shared" si="16"/>
        <v>0</v>
      </c>
      <c r="E36" s="72">
        <f t="shared" si="16"/>
        <v>0</v>
      </c>
      <c r="F36" s="72">
        <f t="shared" si="16"/>
        <v>0</v>
      </c>
      <c r="G36" s="72">
        <f t="shared" si="16"/>
        <v>0</v>
      </c>
      <c r="H36" s="72">
        <f t="shared" si="16"/>
        <v>0</v>
      </c>
      <c r="I36" s="73">
        <f t="shared" si="16"/>
        <v>0</v>
      </c>
      <c r="J36" s="98"/>
      <c r="K36" s="98"/>
      <c r="L36" s="98"/>
      <c r="M36" s="98"/>
      <c r="N36" s="98"/>
      <c r="O36" s="98"/>
      <c r="P36" s="98"/>
      <c r="Q36" s="98"/>
      <c r="R36" s="68">
        <f>SUM(B36:Q36)</f>
        <v>0</v>
      </c>
    </row>
    <row r="37" spans="1:19" x14ac:dyDescent="0.3">
      <c r="A37" s="70" t="s">
        <v>43</v>
      </c>
      <c r="B37" s="71">
        <f ca="1">B39*B33</f>
        <v>0</v>
      </c>
      <c r="C37" s="72">
        <f t="shared" ref="C37:Q37" ca="1" si="17">C39*((C33+B33)/2)</f>
        <v>0</v>
      </c>
      <c r="D37" s="72">
        <f t="shared" ca="1" si="17"/>
        <v>0</v>
      </c>
      <c r="E37" s="72">
        <f t="shared" ca="1" si="17"/>
        <v>0</v>
      </c>
      <c r="F37" s="72">
        <f t="shared" ca="1" si="17"/>
        <v>0</v>
      </c>
      <c r="G37" s="72">
        <f t="shared" ca="1" si="17"/>
        <v>0</v>
      </c>
      <c r="H37" s="72">
        <f t="shared" ca="1" si="17"/>
        <v>0</v>
      </c>
      <c r="I37" s="73">
        <f t="shared" ca="1" si="17"/>
        <v>0</v>
      </c>
      <c r="J37" s="72">
        <f t="shared" ca="1" si="17"/>
        <v>0</v>
      </c>
      <c r="K37" s="72">
        <f t="shared" ca="1" si="17"/>
        <v>0</v>
      </c>
      <c r="L37" s="72">
        <f t="shared" ca="1" si="17"/>
        <v>0</v>
      </c>
      <c r="M37" s="72">
        <f t="shared" ca="1" si="17"/>
        <v>0</v>
      </c>
      <c r="N37" s="72">
        <f t="shared" ca="1" si="17"/>
        <v>0</v>
      </c>
      <c r="O37" s="72">
        <f t="shared" ca="1" si="17"/>
        <v>0</v>
      </c>
      <c r="P37" s="72">
        <f t="shared" ca="1" si="17"/>
        <v>0</v>
      </c>
      <c r="Q37" s="72">
        <f t="shared" ca="1" si="17"/>
        <v>0</v>
      </c>
      <c r="R37" s="68">
        <f ca="1">SUM(B37:Q37)</f>
        <v>0</v>
      </c>
    </row>
    <row r="38" spans="1:19" x14ac:dyDescent="0.3">
      <c r="A38" s="70" t="s">
        <v>44</v>
      </c>
      <c r="B38" s="99">
        <f>IF($G$8&gt;45000,1.4%,1.5%)</f>
        <v>1.4999999999999999E-2</v>
      </c>
      <c r="C38" s="100">
        <f>IF($G$8&gt;45000,1.2%,1.35%)</f>
        <v>1.3500000000000002E-2</v>
      </c>
      <c r="D38" s="100">
        <f>IF($G$8&gt;45000,1%,1.2%)</f>
        <v>1.2E-2</v>
      </c>
      <c r="E38" s="100">
        <f>IF($G$8&gt;45000,0.8%,1.05%)</f>
        <v>1.0500000000000001E-2</v>
      </c>
      <c r="F38" s="100">
        <f>IF($G$8&gt;45000,0.6%,0.9%)</f>
        <v>9.0000000000000011E-3</v>
      </c>
      <c r="G38" s="100">
        <f>IF($G$8&gt;45000,0.4%,0.75%)</f>
        <v>7.4999999999999997E-3</v>
      </c>
      <c r="H38" s="100">
        <f>IF($G$8&gt;45000,0.2%,0.6%)</f>
        <v>6.0000000000000001E-3</v>
      </c>
      <c r="I38" s="101">
        <f>IF($G$8&gt;45000,0%,0.45%)</f>
        <v>4.5000000000000005E-3</v>
      </c>
      <c r="J38" s="98"/>
      <c r="K38" s="98"/>
      <c r="L38" s="98"/>
      <c r="M38" s="98"/>
      <c r="N38" s="98"/>
      <c r="O38" s="98"/>
      <c r="P38" s="98"/>
      <c r="Q38" s="98"/>
      <c r="R38" s="68"/>
    </row>
    <row r="39" spans="1:19" x14ac:dyDescent="0.3">
      <c r="A39" s="70" t="s">
        <v>45</v>
      </c>
      <c r="B39" s="102">
        <v>2.5000000000000001E-2</v>
      </c>
      <c r="C39" s="103">
        <v>2.5000000000000001E-2</v>
      </c>
      <c r="D39" s="103">
        <v>2.5000000000000001E-2</v>
      </c>
      <c r="E39" s="103">
        <v>2.5000000000000001E-2</v>
      </c>
      <c r="F39" s="103">
        <v>2.5000000000000001E-2</v>
      </c>
      <c r="G39" s="103">
        <v>2.5000000000000001E-2</v>
      </c>
      <c r="H39" s="103">
        <v>2.5000000000000001E-2</v>
      </c>
      <c r="I39" s="104">
        <v>2.5000000000000001E-2</v>
      </c>
      <c r="J39" s="105">
        <v>1.2500000000000001E-2</v>
      </c>
      <c r="K39" s="105">
        <v>1.2500000000000001E-2</v>
      </c>
      <c r="L39" s="105">
        <v>1.2500000000000001E-2</v>
      </c>
      <c r="M39" s="105">
        <v>1.2500000000000001E-2</v>
      </c>
      <c r="N39" s="105">
        <v>1.2500000000000001E-2</v>
      </c>
      <c r="O39" s="105">
        <v>1.2500000000000001E-2</v>
      </c>
      <c r="P39" s="105">
        <v>1.2500000000000001E-2</v>
      </c>
      <c r="Q39" s="106">
        <v>1.2500000000000001E-2</v>
      </c>
      <c r="R39" s="68"/>
    </row>
    <row r="40" spans="1:19" x14ac:dyDescent="0.3">
      <c r="A40" s="107" t="s">
        <v>16</v>
      </c>
      <c r="B40" s="108">
        <f ca="1">IFERROR(B41/(B41+B26),0)</f>
        <v>0</v>
      </c>
      <c r="C40" s="108">
        <f t="shared" ref="C40:Q40" ca="1" si="18">IFERROR(C41/(C41+C26),0)</f>
        <v>0</v>
      </c>
      <c r="D40" s="108">
        <f t="shared" ca="1" si="18"/>
        <v>0</v>
      </c>
      <c r="E40" s="108">
        <f t="shared" ca="1" si="18"/>
        <v>0</v>
      </c>
      <c r="F40" s="109">
        <f t="shared" ca="1" si="18"/>
        <v>0</v>
      </c>
      <c r="G40" s="109">
        <f t="shared" ca="1" si="18"/>
        <v>0</v>
      </c>
      <c r="H40" s="109">
        <f t="shared" ca="1" si="18"/>
        <v>0</v>
      </c>
      <c r="I40" s="110">
        <f t="shared" ca="1" si="18"/>
        <v>0</v>
      </c>
      <c r="J40" s="111">
        <f t="shared" ca="1" si="18"/>
        <v>0</v>
      </c>
      <c r="K40" s="111">
        <f t="shared" ca="1" si="18"/>
        <v>0</v>
      </c>
      <c r="L40" s="111">
        <f t="shared" ca="1" si="18"/>
        <v>0</v>
      </c>
      <c r="M40" s="111">
        <f t="shared" ca="1" si="18"/>
        <v>0</v>
      </c>
      <c r="N40" s="111">
        <f t="shared" ca="1" si="18"/>
        <v>0</v>
      </c>
      <c r="O40" s="111">
        <f t="shared" ca="1" si="18"/>
        <v>0</v>
      </c>
      <c r="P40" s="111">
        <f t="shared" ca="1" si="18"/>
        <v>0</v>
      </c>
      <c r="Q40" s="111">
        <f t="shared" ca="1" si="18"/>
        <v>0</v>
      </c>
      <c r="R40" s="68"/>
    </row>
    <row r="41" spans="1:19" x14ac:dyDescent="0.3">
      <c r="A41" s="93" t="s">
        <v>46</v>
      </c>
      <c r="B41" s="94">
        <f ca="1">B35</f>
        <v>0</v>
      </c>
      <c r="C41" s="95">
        <f t="shared" ref="C41:Q41" ca="1" si="19">B41+C35</f>
        <v>0</v>
      </c>
      <c r="D41" s="95">
        <f t="shared" ca="1" si="19"/>
        <v>0</v>
      </c>
      <c r="E41" s="95">
        <f t="shared" ca="1" si="19"/>
        <v>0</v>
      </c>
      <c r="F41" s="95">
        <f t="shared" ca="1" si="19"/>
        <v>0</v>
      </c>
      <c r="G41" s="95">
        <f t="shared" ca="1" si="19"/>
        <v>0</v>
      </c>
      <c r="H41" s="95">
        <f t="shared" ca="1" si="19"/>
        <v>0</v>
      </c>
      <c r="I41" s="96">
        <f t="shared" ca="1" si="19"/>
        <v>0</v>
      </c>
      <c r="J41" s="95">
        <f t="shared" ca="1" si="19"/>
        <v>0</v>
      </c>
      <c r="K41" s="95">
        <f t="shared" ca="1" si="19"/>
        <v>0</v>
      </c>
      <c r="L41" s="95">
        <f t="shared" ca="1" si="19"/>
        <v>0</v>
      </c>
      <c r="M41" s="95">
        <f t="shared" ca="1" si="19"/>
        <v>0</v>
      </c>
      <c r="N41" s="95">
        <f t="shared" ca="1" si="19"/>
        <v>0</v>
      </c>
      <c r="O41" s="95">
        <f t="shared" ca="1" si="19"/>
        <v>0</v>
      </c>
      <c r="P41" s="95">
        <f t="shared" ca="1" si="19"/>
        <v>0</v>
      </c>
      <c r="Q41" s="95">
        <f t="shared" ca="1" si="19"/>
        <v>0</v>
      </c>
      <c r="R41" s="97">
        <f ca="1">Q41</f>
        <v>0</v>
      </c>
    </row>
    <row r="42" spans="1:19" ht="15" thickBot="1" x14ac:dyDescent="0.35">
      <c r="A42" s="112"/>
      <c r="B42" s="113"/>
      <c r="C42" s="114"/>
      <c r="D42" s="114"/>
      <c r="E42" s="114"/>
      <c r="F42" s="114"/>
      <c r="G42" s="114"/>
      <c r="H42" s="114"/>
      <c r="I42" s="115"/>
      <c r="J42" s="112"/>
      <c r="K42" s="112"/>
      <c r="L42" s="112"/>
      <c r="M42" s="112"/>
      <c r="N42" s="112"/>
      <c r="O42" s="112"/>
      <c r="P42" s="112"/>
      <c r="Q42" s="112"/>
      <c r="R42" s="116"/>
    </row>
    <row r="43" spans="1:19" x14ac:dyDescent="0.3">
      <c r="A43" s="117" t="s">
        <v>47</v>
      </c>
      <c r="B43" s="118">
        <f>SUM(B44:B48)</f>
        <v>0</v>
      </c>
      <c r="C43" s="119">
        <f t="shared" ref="C43:Q43" si="20">SUM(C44:C48)</f>
        <v>0</v>
      </c>
      <c r="D43" s="119">
        <f t="shared" si="20"/>
        <v>0</v>
      </c>
      <c r="E43" s="119">
        <f t="shared" si="20"/>
        <v>0</v>
      </c>
      <c r="F43" s="119">
        <f t="shared" si="20"/>
        <v>0</v>
      </c>
      <c r="G43" s="119">
        <f t="shared" si="20"/>
        <v>0</v>
      </c>
      <c r="H43" s="119">
        <f t="shared" si="20"/>
        <v>0</v>
      </c>
      <c r="I43" s="120">
        <f t="shared" si="20"/>
        <v>0</v>
      </c>
      <c r="J43" s="119">
        <f t="shared" si="20"/>
        <v>0</v>
      </c>
      <c r="K43" s="119">
        <f t="shared" si="20"/>
        <v>0</v>
      </c>
      <c r="L43" s="119">
        <f t="shared" si="20"/>
        <v>0</v>
      </c>
      <c r="M43" s="119">
        <f t="shared" si="20"/>
        <v>0</v>
      </c>
      <c r="N43" s="119">
        <f t="shared" si="20"/>
        <v>0</v>
      </c>
      <c r="O43" s="119">
        <f t="shared" si="20"/>
        <v>0</v>
      </c>
      <c r="P43" s="119">
        <f t="shared" si="20"/>
        <v>0</v>
      </c>
      <c r="Q43" s="119">
        <f t="shared" si="20"/>
        <v>0</v>
      </c>
      <c r="R43" s="121">
        <f t="shared" ref="R43:R48" si="21">SUM(B43:Q43)</f>
        <v>0</v>
      </c>
    </row>
    <row r="44" spans="1:19" x14ac:dyDescent="0.3">
      <c r="A44" s="77" t="s">
        <v>48</v>
      </c>
      <c r="B44" s="13"/>
      <c r="C44" s="14"/>
      <c r="D44" s="14"/>
      <c r="E44" s="14"/>
      <c r="F44" s="14"/>
      <c r="G44" s="14"/>
      <c r="H44" s="14"/>
      <c r="I44" s="15"/>
      <c r="J44" s="14"/>
      <c r="K44" s="14"/>
      <c r="L44" s="14"/>
      <c r="M44" s="14"/>
      <c r="N44" s="14"/>
      <c r="O44" s="14"/>
      <c r="P44" s="14"/>
      <c r="Q44" s="14"/>
      <c r="R44" s="68">
        <f t="shared" si="21"/>
        <v>0</v>
      </c>
      <c r="S44" s="16"/>
    </row>
    <row r="45" spans="1:19" x14ac:dyDescent="0.3">
      <c r="A45" s="77" t="s">
        <v>49</v>
      </c>
      <c r="B45" s="17"/>
      <c r="C45" s="18"/>
      <c r="D45" s="18"/>
      <c r="E45" s="18"/>
      <c r="F45" s="18"/>
      <c r="G45" s="18"/>
      <c r="H45" s="18"/>
      <c r="I45" s="19"/>
      <c r="J45" s="18"/>
      <c r="K45" s="18"/>
      <c r="L45" s="18"/>
      <c r="M45" s="18"/>
      <c r="N45" s="18"/>
      <c r="O45" s="18"/>
      <c r="P45" s="18"/>
      <c r="Q45" s="18"/>
      <c r="R45" s="68">
        <f>SUM(B45:Q45)</f>
        <v>0</v>
      </c>
      <c r="S45" s="16"/>
    </row>
    <row r="46" spans="1:19" x14ac:dyDescent="0.3">
      <c r="A46" s="70" t="s">
        <v>50</v>
      </c>
      <c r="B46" s="74"/>
      <c r="C46" s="75"/>
      <c r="D46" s="75"/>
      <c r="E46" s="75"/>
      <c r="F46" s="75"/>
      <c r="G46" s="75"/>
      <c r="H46" s="75"/>
      <c r="I46" s="76"/>
      <c r="J46" s="75"/>
      <c r="K46" s="75"/>
      <c r="L46" s="75"/>
      <c r="M46" s="75"/>
      <c r="N46" s="75"/>
      <c r="O46" s="75"/>
      <c r="P46" s="75"/>
      <c r="Q46" s="18"/>
      <c r="R46" s="68">
        <f t="shared" si="21"/>
        <v>0</v>
      </c>
      <c r="S46" s="16"/>
    </row>
    <row r="47" spans="1:19" x14ac:dyDescent="0.3">
      <c r="A47" s="70" t="s">
        <v>51</v>
      </c>
      <c r="B47" s="71">
        <f>B69*6</f>
        <v>0</v>
      </c>
      <c r="C47" s="72">
        <f t="shared" ref="C47:Q47" si="22">C69*6</f>
        <v>0</v>
      </c>
      <c r="D47" s="72">
        <f t="shared" si="22"/>
        <v>0</v>
      </c>
      <c r="E47" s="72">
        <f t="shared" si="22"/>
        <v>0</v>
      </c>
      <c r="F47" s="72">
        <f t="shared" si="22"/>
        <v>0</v>
      </c>
      <c r="G47" s="72">
        <f t="shared" si="22"/>
        <v>0</v>
      </c>
      <c r="H47" s="72">
        <f t="shared" si="22"/>
        <v>0</v>
      </c>
      <c r="I47" s="73">
        <f t="shared" si="22"/>
        <v>0</v>
      </c>
      <c r="J47" s="72">
        <f t="shared" si="22"/>
        <v>0</v>
      </c>
      <c r="K47" s="72">
        <f t="shared" si="22"/>
        <v>0</v>
      </c>
      <c r="L47" s="72">
        <f t="shared" si="22"/>
        <v>0</v>
      </c>
      <c r="M47" s="72">
        <f t="shared" si="22"/>
        <v>0</v>
      </c>
      <c r="N47" s="72">
        <f t="shared" si="22"/>
        <v>0</v>
      </c>
      <c r="O47" s="72">
        <f t="shared" si="22"/>
        <v>0</v>
      </c>
      <c r="P47" s="72">
        <f t="shared" si="22"/>
        <v>0</v>
      </c>
      <c r="Q47" s="72">
        <f t="shared" si="22"/>
        <v>0</v>
      </c>
      <c r="R47" s="68">
        <f t="shared" si="21"/>
        <v>0</v>
      </c>
      <c r="S47" s="16"/>
    </row>
    <row r="48" spans="1:19" x14ac:dyDescent="0.3">
      <c r="A48" s="70" t="s">
        <v>52</v>
      </c>
      <c r="B48" s="3"/>
      <c r="C48" s="4"/>
      <c r="D48" s="4"/>
      <c r="E48" s="4"/>
      <c r="F48" s="4"/>
      <c r="G48" s="4"/>
      <c r="H48" s="4"/>
      <c r="I48" s="5"/>
      <c r="J48" s="4"/>
      <c r="K48" s="4"/>
      <c r="L48" s="4"/>
      <c r="M48" s="4"/>
      <c r="N48" s="4"/>
      <c r="O48" s="4"/>
      <c r="P48" s="4"/>
      <c r="Q48" s="4"/>
      <c r="R48" s="68">
        <f t="shared" si="21"/>
        <v>0</v>
      </c>
      <c r="S48" s="69" t="e">
        <f>IF(R48/R43&gt;0.1,"Proszę opisać w polu J51 główne składowe pozycji R48"," ")</f>
        <v>#DIV/0!</v>
      </c>
    </row>
    <row r="49" spans="1:18" ht="15" thickBot="1" x14ac:dyDescent="0.35">
      <c r="A49" s="58" t="s">
        <v>53</v>
      </c>
      <c r="B49" s="59">
        <f>B43</f>
        <v>0</v>
      </c>
      <c r="C49" s="60">
        <f t="shared" ref="C49:Q49" si="23">B49+C43</f>
        <v>0</v>
      </c>
      <c r="D49" s="60">
        <f t="shared" si="23"/>
        <v>0</v>
      </c>
      <c r="E49" s="60">
        <f t="shared" si="23"/>
        <v>0</v>
      </c>
      <c r="F49" s="60">
        <f t="shared" si="23"/>
        <v>0</v>
      </c>
      <c r="G49" s="60">
        <f t="shared" si="23"/>
        <v>0</v>
      </c>
      <c r="H49" s="60">
        <f t="shared" si="23"/>
        <v>0</v>
      </c>
      <c r="I49" s="61">
        <f t="shared" si="23"/>
        <v>0</v>
      </c>
      <c r="J49" s="60">
        <f t="shared" si="23"/>
        <v>0</v>
      </c>
      <c r="K49" s="60">
        <f t="shared" si="23"/>
        <v>0</v>
      </c>
      <c r="L49" s="60">
        <f t="shared" si="23"/>
        <v>0</v>
      </c>
      <c r="M49" s="60">
        <f t="shared" si="23"/>
        <v>0</v>
      </c>
      <c r="N49" s="60">
        <f t="shared" si="23"/>
        <v>0</v>
      </c>
      <c r="O49" s="60">
        <f t="shared" si="23"/>
        <v>0</v>
      </c>
      <c r="P49" s="60">
        <f t="shared" si="23"/>
        <v>0</v>
      </c>
      <c r="Q49" s="60">
        <f t="shared" si="23"/>
        <v>0</v>
      </c>
      <c r="R49" s="62">
        <f>Q49</f>
        <v>0</v>
      </c>
    </row>
    <row r="50" spans="1:18" ht="15" thickBot="1" x14ac:dyDescent="0.35">
      <c r="A50" s="63" t="s">
        <v>54</v>
      </c>
      <c r="B50" s="64">
        <f t="shared" ref="B50:Q50" ca="1" si="24">B41-B49</f>
        <v>0</v>
      </c>
      <c r="C50" s="65">
        <f t="shared" ca="1" si="24"/>
        <v>0</v>
      </c>
      <c r="D50" s="65">
        <f t="shared" ca="1" si="24"/>
        <v>0</v>
      </c>
      <c r="E50" s="65">
        <f t="shared" ca="1" si="24"/>
        <v>0</v>
      </c>
      <c r="F50" s="65">
        <f t="shared" ca="1" si="24"/>
        <v>0</v>
      </c>
      <c r="G50" s="65">
        <f t="shared" ca="1" si="24"/>
        <v>0</v>
      </c>
      <c r="H50" s="65">
        <f t="shared" ca="1" si="24"/>
        <v>0</v>
      </c>
      <c r="I50" s="66">
        <f t="shared" ca="1" si="24"/>
        <v>0</v>
      </c>
      <c r="J50" s="65">
        <f t="shared" ca="1" si="24"/>
        <v>0</v>
      </c>
      <c r="K50" s="65">
        <f t="shared" ca="1" si="24"/>
        <v>0</v>
      </c>
      <c r="L50" s="65">
        <f t="shared" ca="1" si="24"/>
        <v>0</v>
      </c>
      <c r="M50" s="65">
        <f t="shared" ca="1" si="24"/>
        <v>0</v>
      </c>
      <c r="N50" s="65">
        <f t="shared" ca="1" si="24"/>
        <v>0</v>
      </c>
      <c r="O50" s="65">
        <f t="shared" ca="1" si="24"/>
        <v>0</v>
      </c>
      <c r="P50" s="65">
        <f t="shared" ca="1" si="24"/>
        <v>0</v>
      </c>
      <c r="Q50" s="65">
        <f t="shared" ca="1" si="24"/>
        <v>0</v>
      </c>
      <c r="R50" s="67">
        <f ca="1">Q50</f>
        <v>0</v>
      </c>
    </row>
    <row r="51" spans="1:18" x14ac:dyDescent="0.3">
      <c r="A51" s="57"/>
      <c r="B51" s="46"/>
      <c r="C51" s="47"/>
      <c r="D51" s="47"/>
      <c r="E51" s="47"/>
      <c r="F51" s="47"/>
      <c r="G51" s="47"/>
      <c r="H51" s="47"/>
      <c r="I51" s="48"/>
      <c r="J51" s="20"/>
      <c r="K51" s="47"/>
      <c r="L51" s="47"/>
      <c r="M51" s="47"/>
      <c r="N51" s="47"/>
      <c r="O51" s="47"/>
      <c r="P51" s="47"/>
      <c r="Q51" s="56"/>
      <c r="R51" s="49"/>
    </row>
    <row r="52" spans="1:18" x14ac:dyDescent="0.3">
      <c r="A52" s="45" t="s">
        <v>55</v>
      </c>
      <c r="B52" s="46"/>
      <c r="C52" s="47"/>
      <c r="D52" s="47"/>
      <c r="E52" s="47"/>
      <c r="F52" s="47"/>
      <c r="G52" s="47"/>
      <c r="H52" s="47"/>
      <c r="I52" s="48"/>
      <c r="J52" s="47"/>
      <c r="K52" s="47"/>
      <c r="L52" s="47"/>
      <c r="M52" s="47"/>
      <c r="N52" s="47"/>
      <c r="O52" s="47"/>
      <c r="P52" s="47"/>
      <c r="Q52" s="47"/>
      <c r="R52" s="49"/>
    </row>
    <row r="53" spans="1:18" x14ac:dyDescent="0.3">
      <c r="A53" s="45" t="s">
        <v>56</v>
      </c>
      <c r="B53" s="46"/>
      <c r="C53" s="47"/>
      <c r="D53" s="47"/>
      <c r="E53" s="47"/>
      <c r="F53" s="47"/>
      <c r="G53" s="47"/>
      <c r="H53" s="47"/>
      <c r="I53" s="48"/>
      <c r="J53" s="47"/>
      <c r="K53" s="47"/>
      <c r="L53" s="47"/>
      <c r="M53" s="47"/>
      <c r="N53" s="47"/>
      <c r="O53" s="47"/>
      <c r="P53" s="47"/>
      <c r="Q53" s="47"/>
      <c r="R53" s="49"/>
    </row>
    <row r="54" spans="1:18" x14ac:dyDescent="0.3">
      <c r="A54" s="45" t="s">
        <v>57</v>
      </c>
      <c r="B54" s="46"/>
      <c r="C54" s="47"/>
      <c r="D54" s="47"/>
      <c r="E54" s="47"/>
      <c r="F54" s="47"/>
      <c r="G54" s="47"/>
      <c r="H54" s="47"/>
      <c r="I54" s="48"/>
      <c r="J54" s="47"/>
      <c r="K54" s="47"/>
      <c r="L54" s="47"/>
      <c r="M54" s="47"/>
      <c r="N54" s="47"/>
      <c r="O54" s="47"/>
      <c r="P54" s="47"/>
      <c r="Q54" s="47"/>
      <c r="R54" s="49"/>
    </row>
    <row r="55" spans="1:18" x14ac:dyDescent="0.3">
      <c r="A55" s="45" t="s">
        <v>58</v>
      </c>
      <c r="B55" s="46"/>
      <c r="C55" s="47"/>
      <c r="D55" s="47"/>
      <c r="E55" s="47"/>
      <c r="F55" s="47"/>
      <c r="G55" s="47"/>
      <c r="H55" s="47"/>
      <c r="I55" s="48"/>
      <c r="J55" s="47"/>
      <c r="K55" s="47"/>
      <c r="L55" s="47"/>
      <c r="M55" s="47"/>
      <c r="N55" s="47"/>
      <c r="O55" s="47"/>
      <c r="P55" s="47"/>
      <c r="Q55" s="47"/>
      <c r="R55" s="49"/>
    </row>
    <row r="56" spans="1:18" ht="15" thickBot="1" x14ac:dyDescent="0.35">
      <c r="A56" s="50"/>
      <c r="B56" s="46"/>
      <c r="C56" s="47"/>
      <c r="D56" s="47"/>
      <c r="E56" s="47"/>
      <c r="F56" s="47"/>
      <c r="G56" s="47"/>
      <c r="H56" s="47"/>
      <c r="I56" s="48"/>
      <c r="J56" s="47"/>
      <c r="K56" s="47"/>
      <c r="L56" s="47"/>
      <c r="M56" s="47"/>
      <c r="N56" s="47"/>
      <c r="O56" s="47"/>
      <c r="P56" s="47"/>
      <c r="Q56" s="47"/>
      <c r="R56" s="49"/>
    </row>
    <row r="57" spans="1:18" ht="28.8" x14ac:dyDescent="0.3">
      <c r="A57" s="51" t="s">
        <v>78</v>
      </c>
      <c r="B57" s="52" t="s">
        <v>59</v>
      </c>
      <c r="C57" s="53"/>
      <c r="D57" s="53"/>
      <c r="E57" s="53"/>
      <c r="F57" s="53"/>
      <c r="G57" s="53"/>
      <c r="H57" s="53"/>
      <c r="I57" s="54"/>
      <c r="J57" s="53"/>
      <c r="K57" s="53"/>
      <c r="L57" s="53"/>
      <c r="M57" s="53"/>
      <c r="N57" s="53"/>
      <c r="O57" s="53"/>
      <c r="P57" s="53"/>
      <c r="Q57" s="53"/>
      <c r="R57" s="55"/>
    </row>
    <row r="58" spans="1:18" x14ac:dyDescent="0.3">
      <c r="A58" s="21" t="s">
        <v>79</v>
      </c>
      <c r="B58" s="22"/>
      <c r="C58" s="22"/>
      <c r="D58" s="22"/>
      <c r="E58" s="22"/>
      <c r="F58" s="22"/>
      <c r="G58" s="22"/>
      <c r="H58" s="22"/>
      <c r="I58" s="23"/>
      <c r="J58" s="22"/>
      <c r="K58" s="22"/>
      <c r="L58" s="22"/>
      <c r="M58" s="22"/>
      <c r="N58" s="22"/>
      <c r="O58" s="22"/>
      <c r="P58" s="22"/>
      <c r="Q58" s="24"/>
      <c r="R58" s="44" t="s">
        <v>0</v>
      </c>
    </row>
    <row r="59" spans="1:18" x14ac:dyDescent="0.3">
      <c r="A59" s="25" t="s">
        <v>80</v>
      </c>
      <c r="B59" s="26"/>
      <c r="C59" s="26"/>
      <c r="D59" s="26"/>
      <c r="E59" s="26"/>
      <c r="F59" s="26"/>
      <c r="G59" s="26"/>
      <c r="H59" s="26"/>
      <c r="I59" s="27"/>
      <c r="J59" s="26"/>
      <c r="K59" s="26"/>
      <c r="L59" s="26"/>
      <c r="M59" s="26"/>
      <c r="N59" s="26"/>
      <c r="O59" s="26"/>
      <c r="P59" s="26"/>
      <c r="Q59" s="28"/>
      <c r="R59" s="44" t="s">
        <v>0</v>
      </c>
    </row>
    <row r="60" spans="1:18" x14ac:dyDescent="0.3">
      <c r="A60" s="25" t="s">
        <v>81</v>
      </c>
      <c r="B60" s="26"/>
      <c r="C60" s="26"/>
      <c r="D60" s="26"/>
      <c r="E60" s="26"/>
      <c r="F60" s="26"/>
      <c r="G60" s="26"/>
      <c r="H60" s="26"/>
      <c r="I60" s="27"/>
      <c r="J60" s="26"/>
      <c r="K60" s="26"/>
      <c r="L60" s="26"/>
      <c r="M60" s="26"/>
      <c r="N60" s="26"/>
      <c r="O60" s="26"/>
      <c r="P60" s="26"/>
      <c r="Q60" s="28"/>
      <c r="R60" s="44" t="s">
        <v>0</v>
      </c>
    </row>
    <row r="61" spans="1:18" x14ac:dyDescent="0.3">
      <c r="A61" s="25" t="s">
        <v>82</v>
      </c>
      <c r="B61" s="26"/>
      <c r="C61" s="26"/>
      <c r="D61" s="26"/>
      <c r="E61" s="26"/>
      <c r="F61" s="26"/>
      <c r="G61" s="26"/>
      <c r="H61" s="26"/>
      <c r="I61" s="27"/>
      <c r="J61" s="26"/>
      <c r="K61" s="26"/>
      <c r="L61" s="26"/>
      <c r="M61" s="26"/>
      <c r="N61" s="26"/>
      <c r="O61" s="26"/>
      <c r="P61" s="26"/>
      <c r="Q61" s="28"/>
      <c r="R61" s="44" t="s">
        <v>0</v>
      </c>
    </row>
    <row r="62" spans="1:18" x14ac:dyDescent="0.3">
      <c r="A62" s="25" t="s">
        <v>83</v>
      </c>
      <c r="B62" s="26"/>
      <c r="C62" s="26"/>
      <c r="D62" s="26"/>
      <c r="E62" s="26"/>
      <c r="F62" s="26"/>
      <c r="G62" s="26"/>
      <c r="H62" s="26"/>
      <c r="I62" s="27"/>
      <c r="J62" s="26"/>
      <c r="K62" s="26"/>
      <c r="L62" s="26"/>
      <c r="M62" s="26"/>
      <c r="N62" s="26"/>
      <c r="O62" s="26"/>
      <c r="P62" s="26"/>
      <c r="Q62" s="28"/>
      <c r="R62" s="44" t="s">
        <v>0</v>
      </c>
    </row>
    <row r="63" spans="1:18" x14ac:dyDescent="0.3">
      <c r="A63" s="25" t="s">
        <v>60</v>
      </c>
      <c r="B63" s="26"/>
      <c r="C63" s="26"/>
      <c r="D63" s="26"/>
      <c r="E63" s="26"/>
      <c r="F63" s="26"/>
      <c r="G63" s="26"/>
      <c r="H63" s="26"/>
      <c r="I63" s="27"/>
      <c r="J63" s="26"/>
      <c r="K63" s="26"/>
      <c r="L63" s="26"/>
      <c r="M63" s="26"/>
      <c r="N63" s="26"/>
      <c r="O63" s="26"/>
      <c r="P63" s="26"/>
      <c r="Q63" s="28"/>
      <c r="R63" s="44" t="s">
        <v>0</v>
      </c>
    </row>
    <row r="64" spans="1:18" x14ac:dyDescent="0.3">
      <c r="A64" s="25" t="s">
        <v>61</v>
      </c>
      <c r="B64" s="26"/>
      <c r="C64" s="26"/>
      <c r="D64" s="26"/>
      <c r="E64" s="26"/>
      <c r="F64" s="26"/>
      <c r="G64" s="26"/>
      <c r="H64" s="26"/>
      <c r="I64" s="27"/>
      <c r="J64" s="26"/>
      <c r="K64" s="26"/>
      <c r="L64" s="26"/>
      <c r="M64" s="26"/>
      <c r="N64" s="26"/>
      <c r="O64" s="26"/>
      <c r="P64" s="26"/>
      <c r="Q64" s="28"/>
      <c r="R64" s="44" t="s">
        <v>0</v>
      </c>
    </row>
    <row r="65" spans="1:18" x14ac:dyDescent="0.3">
      <c r="A65" s="25" t="s">
        <v>62</v>
      </c>
      <c r="B65" s="26"/>
      <c r="C65" s="26"/>
      <c r="D65" s="26"/>
      <c r="E65" s="26"/>
      <c r="F65" s="26"/>
      <c r="G65" s="26"/>
      <c r="H65" s="26"/>
      <c r="I65" s="27"/>
      <c r="J65" s="26"/>
      <c r="K65" s="26"/>
      <c r="L65" s="26"/>
      <c r="M65" s="26"/>
      <c r="N65" s="26"/>
      <c r="O65" s="26"/>
      <c r="P65" s="26"/>
      <c r="Q65" s="28"/>
      <c r="R65" s="44" t="s">
        <v>0</v>
      </c>
    </row>
    <row r="66" spans="1:18" x14ac:dyDescent="0.3">
      <c r="A66" s="25" t="s">
        <v>63</v>
      </c>
      <c r="B66" s="26"/>
      <c r="C66" s="26"/>
      <c r="D66" s="26"/>
      <c r="E66" s="26"/>
      <c r="F66" s="26"/>
      <c r="G66" s="26"/>
      <c r="H66" s="26"/>
      <c r="I66" s="27"/>
      <c r="J66" s="26"/>
      <c r="K66" s="26"/>
      <c r="L66" s="26"/>
      <c r="M66" s="26"/>
      <c r="N66" s="26"/>
      <c r="O66" s="26"/>
      <c r="P66" s="26"/>
      <c r="Q66" s="28"/>
      <c r="R66" s="44" t="s">
        <v>0</v>
      </c>
    </row>
    <row r="67" spans="1:18" x14ac:dyDescent="0.3">
      <c r="A67" s="25" t="s">
        <v>64</v>
      </c>
      <c r="B67" s="26"/>
      <c r="C67" s="26"/>
      <c r="D67" s="26"/>
      <c r="E67" s="26"/>
      <c r="F67" s="26"/>
      <c r="G67" s="26"/>
      <c r="H67" s="26"/>
      <c r="I67" s="27"/>
      <c r="J67" s="26"/>
      <c r="K67" s="26"/>
      <c r="L67" s="26"/>
      <c r="M67" s="26"/>
      <c r="N67" s="26"/>
      <c r="O67" s="26"/>
      <c r="P67" s="26"/>
      <c r="Q67" s="28"/>
      <c r="R67" s="44" t="s">
        <v>0</v>
      </c>
    </row>
    <row r="68" spans="1:18" x14ac:dyDescent="0.3">
      <c r="A68" s="29" t="s">
        <v>65</v>
      </c>
      <c r="B68" s="30"/>
      <c r="C68" s="30"/>
      <c r="D68" s="30"/>
      <c r="E68" s="30"/>
      <c r="F68" s="30"/>
      <c r="G68" s="30"/>
      <c r="H68" s="30"/>
      <c r="I68" s="31"/>
      <c r="J68" s="30"/>
      <c r="K68" s="30"/>
      <c r="L68" s="30"/>
      <c r="M68" s="30"/>
      <c r="N68" s="30"/>
      <c r="O68" s="30"/>
      <c r="P68" s="30"/>
      <c r="Q68" s="32"/>
      <c r="R68" s="44" t="s">
        <v>0</v>
      </c>
    </row>
    <row r="69" spans="1:18" ht="15" thickBot="1" x14ac:dyDescent="0.35">
      <c r="A69" s="33" t="s">
        <v>66</v>
      </c>
      <c r="B69" s="34">
        <f t="shared" ref="B69:Q69" si="25">SUM(B58:B68)</f>
        <v>0</v>
      </c>
      <c r="C69" s="34">
        <f t="shared" si="25"/>
        <v>0</v>
      </c>
      <c r="D69" s="34">
        <f t="shared" si="25"/>
        <v>0</v>
      </c>
      <c r="E69" s="34">
        <f t="shared" si="25"/>
        <v>0</v>
      </c>
      <c r="F69" s="34">
        <f t="shared" si="25"/>
        <v>0</v>
      </c>
      <c r="G69" s="34">
        <f t="shared" si="25"/>
        <v>0</v>
      </c>
      <c r="H69" s="34">
        <f t="shared" si="25"/>
        <v>0</v>
      </c>
      <c r="I69" s="35">
        <f t="shared" si="25"/>
        <v>0</v>
      </c>
      <c r="J69" s="34">
        <f t="shared" si="25"/>
        <v>0</v>
      </c>
      <c r="K69" s="34">
        <f t="shared" si="25"/>
        <v>0</v>
      </c>
      <c r="L69" s="34">
        <f t="shared" si="25"/>
        <v>0</v>
      </c>
      <c r="M69" s="34">
        <f t="shared" si="25"/>
        <v>0</v>
      </c>
      <c r="N69" s="34">
        <f t="shared" si="25"/>
        <v>0</v>
      </c>
      <c r="O69" s="34">
        <f t="shared" si="25"/>
        <v>0</v>
      </c>
      <c r="P69" s="34">
        <f t="shared" si="25"/>
        <v>0</v>
      </c>
      <c r="Q69" s="34">
        <f t="shared" si="25"/>
        <v>0</v>
      </c>
      <c r="R69" s="36"/>
    </row>
    <row r="70" spans="1:18" x14ac:dyDescent="0.3">
      <c r="A70" s="37" t="s">
        <v>67</v>
      </c>
      <c r="B70" s="38" t="e">
        <f>(SUM(B58:Q62)*6)/R43</f>
        <v>#DIV/0!</v>
      </c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x14ac:dyDescent="0.3">
      <c r="A71" s="40"/>
      <c r="B71" s="41"/>
      <c r="C71" s="41"/>
      <c r="D71" s="41"/>
      <c r="E71" s="41"/>
      <c r="F71" s="41"/>
      <c r="G71" s="41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3"/>
    </row>
  </sheetData>
  <sheetProtection algorithmName="SHA-512" hashValue="sJg1OhVWleNf7WOLkMhwwSD214JGITC1llNo8lkX6QRD8ONanAn6C2ABpqY0wMPxBaoMsUmqE0UW6ISt8uFXOw==" saltValue="3HSEYdWvnhGozSCGgDskNQ==" spinCount="100000" sheet="1" objects="1" scenarios="1"/>
  <mergeCells count="11">
    <mergeCell ref="B15:R15"/>
    <mergeCell ref="J16:R16"/>
    <mergeCell ref="B16:I16"/>
    <mergeCell ref="B17:C17"/>
    <mergeCell ref="D17:E17"/>
    <mergeCell ref="F17:G17"/>
    <mergeCell ref="H17:I17"/>
    <mergeCell ref="J17:K17"/>
    <mergeCell ref="L17:M17"/>
    <mergeCell ref="N17:O17"/>
    <mergeCell ref="P17:Q17"/>
  </mergeCells>
  <phoneticPr fontId="22" type="noConversion"/>
  <conditionalFormatting sqref="B28:I28">
    <cfRule type="cellIs" dxfId="9" priority="5" operator="greaterThan">
      <formula>3000</formula>
    </cfRule>
  </conditionalFormatting>
  <conditionalFormatting sqref="B50:R50 B51:Q56">
    <cfRule type="cellIs" dxfId="8" priority="95" operator="lessThan">
      <formula>0</formula>
    </cfRule>
  </conditionalFormatting>
  <conditionalFormatting sqref="C27">
    <cfRule type="cellIs" dxfId="7" priority="58" operator="lessThan">
      <formula>0.05</formula>
    </cfRule>
  </conditionalFormatting>
  <conditionalFormatting sqref="E27">
    <cfRule type="cellIs" dxfId="6" priority="57" operator="lessThan">
      <formula>0.25</formula>
    </cfRule>
  </conditionalFormatting>
  <conditionalFormatting sqref="F40:Q40">
    <cfRule type="cellIs" dxfId="5" priority="30" operator="greaterThanOrEqual">
      <formula>0.22</formula>
    </cfRule>
  </conditionalFormatting>
  <conditionalFormatting sqref="G6">
    <cfRule type="expression" dxfId="4" priority="4">
      <formula>AND(G6&lt;&gt;0,OR(G6&lt;20000,G6&gt;65000))</formula>
    </cfRule>
  </conditionalFormatting>
  <conditionalFormatting sqref="G27">
    <cfRule type="cellIs" dxfId="3" priority="7" operator="lessThan">
      <formula>0.4</formula>
    </cfRule>
  </conditionalFormatting>
  <conditionalFormatting sqref="I27">
    <cfRule type="cellIs" dxfId="2" priority="20" operator="lessThan">
      <formula>0.6</formula>
    </cfRule>
  </conditionalFormatting>
  <conditionalFormatting sqref="R48">
    <cfRule type="cellIs" dxfId="1" priority="6" operator="greaterThan">
      <formula>$R$43*10%</formula>
    </cfRule>
  </conditionalFormatting>
  <conditionalFormatting sqref="GI27">
    <cfRule type="cellIs" dxfId="0" priority="8" operator="lessThan">
      <formula>0.4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2016-12-19T10:21:51Z</dcterms:created>
  <dcterms:modified xsi:type="dcterms:W3CDTF">2024-02-13T09:36:14Z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Publiczne</vt:lpwstr>
  </property>
</Properties>
</file>