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 filterPrivacy="1"/>
  <xr:revisionPtr revIDLastSave="0" documentId="13_ncr:1_{1BCDBC22-BE37-4D53-9E6A-19521FB0D152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armonogram" sheetId="1" r:id="rId1"/>
  </sheets>
  <definedNames>
    <definedName name="_xlnm.Print_Area" localSheetId="0">Harmonogram!$A$1:$R$69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48" i="1" l="1"/>
  <c r="R44" i="1"/>
  <c r="R25" i="1"/>
  <c r="S5" i="1" s="1"/>
  <c r="R5" i="1" s="1"/>
  <c r="F69" i="1"/>
  <c r="F47" i="1" s="1"/>
  <c r="G69" i="1"/>
  <c r="G47" i="1" s="1"/>
  <c r="H69" i="1"/>
  <c r="H47" i="1" s="1"/>
  <c r="H21" i="1"/>
  <c r="G21" i="1"/>
  <c r="E21" i="1"/>
  <c r="B21" i="1"/>
  <c r="I21" i="1"/>
  <c r="B27" i="1" l="1"/>
  <c r="R23" i="1"/>
  <c r="J21" i="1"/>
  <c r="K21" i="1"/>
  <c r="M21" i="1"/>
  <c r="R20" i="1"/>
  <c r="C21" i="1"/>
  <c r="D21" i="1"/>
  <c r="F21" i="1"/>
  <c r="C27" i="1" l="1"/>
  <c r="D27" i="1" l="1"/>
  <c r="E27" i="1" s="1"/>
  <c r="F27" i="1" s="1"/>
  <c r="G27" i="1" s="1"/>
  <c r="H27" i="1" s="1"/>
  <c r="I27" i="1" s="1"/>
  <c r="J27" i="1" s="1"/>
  <c r="K27" i="1" s="1"/>
  <c r="R46" i="1"/>
  <c r="R6" i="1" l="1"/>
  <c r="Q69" i="1" l="1"/>
  <c r="Q47" i="1" s="1"/>
  <c r="P69" i="1"/>
  <c r="P47" i="1" s="1"/>
  <c r="O69" i="1"/>
  <c r="O47" i="1" s="1"/>
  <c r="N69" i="1"/>
  <c r="N47" i="1" s="1"/>
  <c r="M69" i="1"/>
  <c r="M47" i="1" s="1"/>
  <c r="L69" i="1"/>
  <c r="L47" i="1" s="1"/>
  <c r="K69" i="1"/>
  <c r="K47" i="1" s="1"/>
  <c r="J69" i="1"/>
  <c r="J47" i="1" s="1"/>
  <c r="I69" i="1"/>
  <c r="I47" i="1" s="1"/>
  <c r="E69" i="1"/>
  <c r="E47" i="1" s="1"/>
  <c r="D69" i="1"/>
  <c r="D47" i="1" s="1"/>
  <c r="C69" i="1"/>
  <c r="C47" i="1" s="1"/>
  <c r="B69" i="1"/>
  <c r="B47" i="1" s="1"/>
  <c r="R47" i="1" l="1"/>
  <c r="G2" i="1"/>
  <c r="H4" i="1" l="1"/>
  <c r="R2" i="1" s="1"/>
  <c r="G8" i="1"/>
  <c r="H6" i="1"/>
  <c r="R3" i="1" s="1"/>
  <c r="H5" i="1"/>
  <c r="H3" i="1"/>
  <c r="H2" i="1"/>
  <c r="C38" i="1" l="1"/>
  <c r="C36" i="1" s="1"/>
  <c r="B38" i="1"/>
  <c r="B36" i="1" s="1"/>
  <c r="H38" i="1"/>
  <c r="F38" i="1"/>
  <c r="F36" i="1" s="1"/>
  <c r="G38" i="1"/>
  <c r="E38" i="1"/>
  <c r="E36" i="1" s="1"/>
  <c r="I38" i="1"/>
  <c r="I36" i="1" s="1"/>
  <c r="D38" i="1"/>
  <c r="D36" i="1" s="1"/>
  <c r="H36" i="1"/>
  <c r="G36" i="1"/>
  <c r="H8" i="1"/>
  <c r="S2" i="1"/>
  <c r="S3" i="1"/>
  <c r="G11" i="1" l="1"/>
  <c r="H11" i="1" s="1"/>
  <c r="R36" i="1"/>
  <c r="L21" i="1"/>
  <c r="L27" i="1" l="1"/>
  <c r="M27" i="1" s="1"/>
  <c r="N27" i="1" s="1"/>
  <c r="O27" i="1" s="1"/>
  <c r="P27" i="1" s="1"/>
  <c r="Q27" i="1" s="1"/>
  <c r="R27" i="1" s="1"/>
  <c r="R21" i="1"/>
  <c r="R4" i="1" l="1"/>
  <c r="S4" i="1"/>
  <c r="B43" i="1"/>
  <c r="C43" i="1"/>
  <c r="D43" i="1"/>
  <c r="E43" i="1"/>
  <c r="F43" i="1"/>
  <c r="G43" i="1"/>
  <c r="H43" i="1"/>
  <c r="I43" i="1"/>
  <c r="J43" i="1"/>
  <c r="K43" i="1"/>
  <c r="L43" i="1"/>
  <c r="M43" i="1"/>
  <c r="N43" i="1"/>
  <c r="O43" i="1"/>
  <c r="P43" i="1"/>
  <c r="Q43" i="1"/>
  <c r="R45" i="1"/>
  <c r="B49" i="1"/>
  <c r="C49" i="1" s="1"/>
  <c r="D49" i="1" s="1"/>
  <c r="E49" i="1" s="1"/>
  <c r="F49" i="1" s="1"/>
  <c r="G49" i="1" s="1"/>
  <c r="H49" i="1" l="1"/>
  <c r="I49" i="1" s="1"/>
  <c r="J49" i="1" s="1"/>
  <c r="K49" i="1" s="1"/>
  <c r="L49" i="1" s="1"/>
  <c r="M49" i="1" s="1"/>
  <c r="N49" i="1" s="1"/>
  <c r="O49" i="1" s="1"/>
  <c r="P49" i="1" s="1"/>
  <c r="Q49" i="1" s="1"/>
  <c r="R49" i="1" s="1"/>
  <c r="R43" i="1"/>
  <c r="B70" i="1" l="1"/>
  <c r="S48" i="1"/>
  <c r="R31" i="1" l="1"/>
  <c r="K32" i="1" l="1"/>
  <c r="K30" i="1"/>
  <c r="H35" i="1"/>
  <c r="H37" i="1"/>
  <c r="H33" i="1"/>
  <c r="H26" i="1"/>
  <c r="H19" i="1"/>
  <c r="P28" i="1"/>
  <c r="R33" i="1"/>
  <c r="Q33" i="1"/>
  <c r="Q37" i="1"/>
  <c r="Q35" i="1"/>
  <c r="N28" i="1"/>
  <c r="M28" i="1"/>
  <c r="H32" i="1"/>
  <c r="H30" i="1"/>
  <c r="J26" i="1"/>
  <c r="J33" i="1"/>
  <c r="J37" i="1"/>
  <c r="J35" i="1"/>
  <c r="O35" i="1"/>
  <c r="O37" i="1"/>
  <c r="O33" i="1"/>
  <c r="O26" i="1"/>
  <c r="J32" i="1"/>
  <c r="J30" i="1"/>
  <c r="G28" i="1"/>
  <c r="G22" i="1"/>
  <c r="K28" i="1"/>
  <c r="G32" i="1"/>
  <c r="G30" i="1"/>
  <c r="R24" i="1"/>
  <c r="B24" i="1"/>
  <c r="H10" i="1"/>
  <c r="G10" i="1"/>
  <c r="H28" i="1"/>
  <c r="H22" i="1"/>
  <c r="L26" i="1"/>
  <c r="L33" i="1"/>
  <c r="L37" i="1"/>
  <c r="L35" i="1"/>
  <c r="O32" i="1"/>
  <c r="O30" i="1"/>
  <c r="G19" i="1"/>
  <c r="G26" i="1"/>
  <c r="G33" i="1"/>
  <c r="G37" i="1"/>
  <c r="G35" i="1"/>
  <c r="M32" i="1"/>
  <c r="M30" i="1"/>
  <c r="F50" i="1"/>
  <c r="I35" i="1"/>
  <c r="I37" i="1"/>
  <c r="I33" i="1"/>
  <c r="I26" i="1"/>
  <c r="I19" i="1"/>
  <c r="J19" i="1"/>
  <c r="J28" i="1"/>
  <c r="D28" i="1"/>
  <c r="D22" i="1"/>
  <c r="L50" i="1"/>
  <c r="L40" i="1"/>
  <c r="L19" i="1"/>
  <c r="L28" i="1"/>
  <c r="D40" i="1"/>
  <c r="D50" i="1"/>
  <c r="K40" i="1"/>
  <c r="K50" i="1"/>
  <c r="N40" i="1"/>
  <c r="N50" i="1"/>
  <c r="R35" i="1"/>
  <c r="F28" i="1"/>
  <c r="F22" i="1"/>
  <c r="K35" i="1"/>
  <c r="K37" i="1"/>
  <c r="K19" i="1"/>
  <c r="K26" i="1"/>
  <c r="K33" i="1"/>
  <c r="P32" i="1"/>
  <c r="P30" i="1"/>
  <c r="R9" i="1"/>
  <c r="R30" i="1"/>
  <c r="E35" i="1"/>
  <c r="E37" i="1"/>
  <c r="E19" i="1"/>
  <c r="E26" i="1"/>
  <c r="E33" i="1"/>
  <c r="C28" i="1"/>
  <c r="C22" i="1"/>
  <c r="O19" i="1"/>
  <c r="O28" i="1"/>
  <c r="C35" i="1"/>
  <c r="C37" i="1"/>
  <c r="C19" i="1"/>
  <c r="C26" i="1"/>
  <c r="C33" i="1"/>
  <c r="F32" i="1"/>
  <c r="F30" i="1"/>
  <c r="R50" i="1"/>
  <c r="Q50" i="1"/>
  <c r="R37" i="1"/>
  <c r="R32" i="1"/>
  <c r="Q32" i="1"/>
  <c r="Q30" i="1"/>
  <c r="G40" i="1"/>
  <c r="G50" i="1"/>
  <c r="E32" i="1"/>
  <c r="E30" i="1"/>
  <c r="Q26" i="1"/>
  <c r="R26" i="1"/>
  <c r="P35" i="1"/>
  <c r="P19" i="1"/>
  <c r="P26" i="1"/>
  <c r="P33" i="1"/>
  <c r="P37" i="1"/>
  <c r="C40" i="1"/>
  <c r="C50" i="1"/>
  <c r="J40" i="1"/>
  <c r="J50" i="1"/>
  <c r="C32" i="1"/>
  <c r="C30" i="1"/>
  <c r="O40" i="1"/>
  <c r="O50" i="1"/>
  <c r="N35" i="1"/>
  <c r="N19" i="1"/>
  <c r="N26" i="1"/>
  <c r="N33" i="1"/>
  <c r="N37" i="1"/>
  <c r="M35" i="1"/>
  <c r="M19" i="1"/>
  <c r="M26" i="1"/>
  <c r="M33" i="1"/>
  <c r="M37" i="1"/>
  <c r="B28" i="1"/>
  <c r="F19" i="1"/>
  <c r="F26" i="1"/>
  <c r="F33" i="1"/>
  <c r="F37" i="1"/>
  <c r="F35" i="1"/>
  <c r="F40" i="1"/>
  <c r="R7" i="1"/>
  <c r="E40" i="1"/>
  <c r="E50" i="1"/>
  <c r="E28" i="1"/>
  <c r="E22" i="1"/>
  <c r="D32" i="1"/>
  <c r="D30" i="1"/>
  <c r="D19" i="1"/>
  <c r="D26" i="1"/>
  <c r="D33" i="1"/>
  <c r="D37" i="1"/>
  <c r="D35" i="1"/>
  <c r="H12" i="1"/>
  <c r="B30" i="1"/>
  <c r="B32" i="1"/>
  <c r="Q19" i="1"/>
  <c r="Q28" i="1"/>
  <c r="B40" i="1"/>
  <c r="B50" i="1"/>
  <c r="I40" i="1"/>
  <c r="I50" i="1"/>
  <c r="M50" i="1"/>
  <c r="M40" i="1"/>
  <c r="D24" i="1"/>
  <c r="J24" i="1"/>
  <c r="F24" i="1"/>
  <c r="L24" i="1"/>
  <c r="N24" i="1"/>
  <c r="H9" i="1"/>
  <c r="H24" i="1"/>
  <c r="E24" i="1"/>
  <c r="G24" i="1"/>
  <c r="C24" i="1"/>
  <c r="K24" i="1"/>
  <c r="P24" i="1"/>
  <c r="M24" i="1"/>
  <c r="O24" i="1"/>
  <c r="I24" i="1"/>
  <c r="Q24" i="1"/>
  <c r="R8" i="1"/>
  <c r="R19" i="1"/>
  <c r="H40" i="1"/>
  <c r="H50" i="1"/>
  <c r="L30" i="1"/>
  <c r="L32" i="1"/>
  <c r="P40" i="1"/>
  <c r="P50" i="1"/>
  <c r="Q40" i="1"/>
  <c r="B35" i="1"/>
  <c r="B41" i="1"/>
  <c r="C41" i="1"/>
  <c r="D41" i="1"/>
  <c r="E41" i="1"/>
  <c r="F41" i="1"/>
  <c r="G41" i="1"/>
  <c r="H41" i="1"/>
  <c r="I41" i="1"/>
  <c r="J41" i="1"/>
  <c r="K41" i="1"/>
  <c r="L41" i="1"/>
  <c r="M41" i="1"/>
  <c r="N41" i="1"/>
  <c r="O41" i="1"/>
  <c r="P41" i="1"/>
  <c r="Q41" i="1"/>
  <c r="R41" i="1"/>
  <c r="I22" i="1"/>
  <c r="I28" i="1"/>
  <c r="I30" i="1"/>
  <c r="I32" i="1"/>
  <c r="N30" i="1"/>
  <c r="N32" i="1"/>
  <c r="B19" i="1"/>
  <c r="B26" i="1"/>
  <c r="B33" i="1"/>
  <c r="B37" i="1"/>
  <c r="G12" i="1"/>
  <c r="G9" i="1"/>
  <c r="B22" i="1"/>
  <c r="R22" i="1"/>
  <c r="R28" i="1"/>
</calcChain>
</file>

<file path=xl/sharedStrings.xml><?xml version="1.0" encoding="utf-8"?>
<sst xmlns="http://schemas.openxmlformats.org/spreadsheetml/2006/main" count="114" uniqueCount="87">
  <si>
    <t>[‘000 PLN]</t>
  </si>
  <si>
    <t>Instrukcja wypełniania tabeli:</t>
  </si>
  <si>
    <t>n.a.</t>
  </si>
  <si>
    <t>Pokrycie kosztów operacyjnych z opłaty za zarządzanie</t>
  </si>
  <si>
    <t>Wynagrodzenia (w tym ubezpieczenia społeczne i inne świadczenia), w tym:</t>
  </si>
  <si>
    <t>Wartość wydatków inwestycyjnych narastająco</t>
  </si>
  <si>
    <t>Wartość wyjść z inwestycji (w kwocie nabycia) narastająco</t>
  </si>
  <si>
    <t>1 półrocze</t>
  </si>
  <si>
    <t>2 półrocze</t>
  </si>
  <si>
    <t>Inwestor/rzy Prywatny/i</t>
  </si>
  <si>
    <t>Kluczowy Personel</t>
  </si>
  <si>
    <t>Pozostali członkowie Zespołu</t>
  </si>
  <si>
    <t>Udział</t>
  </si>
  <si>
    <t xml:space="preserve">   Budżet Inwestycyjny</t>
  </si>
  <si>
    <t>Tabela Kontrolna</t>
  </si>
  <si>
    <t>Wydatki inwestycyjne są równe 100% Budżetu Inwestycyjnego</t>
  </si>
  <si>
    <t>Inwestycje kontynuacyjne stanowią nie więcej niż 60% Budżetu Inwestycyjnego</t>
  </si>
  <si>
    <t>% zainwestowanego Budżetu Inwestycyjnego narastająco</t>
  </si>
  <si>
    <t xml:space="preserve">Wydatki inwestycyjne </t>
  </si>
  <si>
    <t>Koszty operacyjne narastająco</t>
  </si>
  <si>
    <t>Suma wyjść z inwestycji (w cenie nabycia) &lt;= suma wejść inwestycyjnych</t>
  </si>
  <si>
    <t>Założenia</t>
  </si>
  <si>
    <t>Opłata za zarządzanie - Wynagrodzenie stałe</t>
  </si>
  <si>
    <t>Opłata za zarządzanie - Wynagrodzenie zmienne</t>
  </si>
  <si>
    <t>Budżet Operacyjny (Opłata za zarządzanie w Horyzoncie inwestycyjnym)</t>
  </si>
  <si>
    <t>Suma Wydatków inwestycyjnych i Opłaty za zarządzanie = Deklarowana Kapitalizacja</t>
  </si>
  <si>
    <t>Wynagrodzenia stałe (% w okresie)</t>
  </si>
  <si>
    <t>Wynagrodzenie zmienne (% w okresie)</t>
  </si>
  <si>
    <t>Horyzont inwestycyjny</t>
  </si>
  <si>
    <t>Okres inwestycyjny*</t>
  </si>
  <si>
    <t>Okres wychodzenia z Inwestycji**</t>
  </si>
  <si>
    <t>Koszty operacyjne****, w tym:</t>
  </si>
  <si>
    <t>Limit Kroczący 22%</t>
  </si>
  <si>
    <t>Koszty administracyjne (w tym biuro, księgowość, delegacje/telekomunikacja, inne) [‘000 PLN]</t>
  </si>
  <si>
    <t>Koszty przygotowania i realizacji i nadzoru Inwestycji [‘000 PLN]</t>
  </si>
  <si>
    <t>Pozostałe koszty (w tym marketing, podatki, opłaty notarialne, skarbowe inne) [‘000 PLN]</t>
  </si>
  <si>
    <t>Kluczowy Personel 1 (wpisać imię i nazwisko)</t>
  </si>
  <si>
    <t>Kluczowy Personel 2 (wpisać imię i nazwisko)</t>
  </si>
  <si>
    <t>Kluczowy Personel 3 (wpisać imię i nazwisko)</t>
  </si>
  <si>
    <t>Kluczowy Personel 4 (wpisać imię i nazwisko)</t>
  </si>
  <si>
    <t>Stanowisko 1 (wpisać nazwę stanowiska)</t>
  </si>
  <si>
    <t>Stanowisko 2 (wpisać nazwę stanowiska)</t>
  </si>
  <si>
    <t>Stanowisko 3 (wpisać nazwę stanowiska)</t>
  </si>
  <si>
    <t>Stanowisko 4 (wpisać nazwę stanowiska)</t>
  </si>
  <si>
    <t>Stanowisko 5 (wpisać nazwę stanowiska)</t>
  </si>
  <si>
    <t>Stanowisko 6 (wpisać nazwę stanowiska)</t>
  </si>
  <si>
    <t>Kluczowy Personel 5 (wpisać imię i nazwisko)</t>
  </si>
  <si>
    <t>Koszty likwidacji funduszu [‘000 PLN]</t>
  </si>
  <si>
    <t>Wartość wydatków inwestycyjnych netto narastająco, tj. wartość wydatków inwestycyjnych narastająco pomniejszona o wartość wyjść z inwestycji (w kwocie nabycia) narastająco</t>
  </si>
  <si>
    <t>*** - Udział opłaty za zarządzanie w stosunku do wniesionych wkładów do Funduszu VC musi wynieść maksymalnie 22%</t>
  </si>
  <si>
    <t>Wpływy z tytułu opłaty za zarządzanie*** narastająco</t>
  </si>
  <si>
    <t>Wpływy z tytułu opłaty za zarządzanie***, w tym:</t>
  </si>
  <si>
    <t>**** - Należy podać koszty operacyjne zarówno Funduszu VC i Podmiotu Zarządzającego</t>
  </si>
  <si>
    <t xml:space="preserve">Zatrudnienie (według stanowisk i roli, w tym ze wskazaniem członków Kluczowego Personelu, Komitetu Inwestycyjnego  i pozostałych członków Zespołu Operacyjnego) </t>
  </si>
  <si>
    <t>Miesięczne wynagrodzenie dla stanowiska (koszt Podmiotu Zarządzającego) [‘000 PLN]</t>
  </si>
  <si>
    <t>Miesięczne wynagrodzenie Zespołu w okresie (koszt Podmiotu Zarządzającego)</t>
  </si>
  <si>
    <t>Deklarowana Kapitalizacja Funduszu VC, w tym:</t>
  </si>
  <si>
    <t xml:space="preserve">I rok </t>
  </si>
  <si>
    <t xml:space="preserve">II rok </t>
  </si>
  <si>
    <t xml:space="preserve">III rok </t>
  </si>
  <si>
    <t xml:space="preserve">IV rok </t>
  </si>
  <si>
    <t xml:space="preserve">V rok </t>
  </si>
  <si>
    <t xml:space="preserve">VI rok </t>
  </si>
  <si>
    <t xml:space="preserve">VII rok </t>
  </si>
  <si>
    <t xml:space="preserve">VIII rok </t>
  </si>
  <si>
    <t>Wkład członków Kluczowego Personelu min. 1% Deklarowanej Kapitalizacji Funduszu VC</t>
  </si>
  <si>
    <t>1. Należy włączyć obliczanie iteracyjne. (Plik -&gt; Opcje -&gt; Formuły -&gt; Włącz obliczanie iteracyjne).</t>
  </si>
  <si>
    <t>2. Pola oznaczone kolorem pomarańczowym powinien wypełnić Oferent.</t>
  </si>
  <si>
    <t>3. Tabela o polach L1:R9 potwierdza poprawność wypełnienia tabeli pod kątem kilku wymaganych zasad.</t>
  </si>
  <si>
    <t>Tempo inwestowania zgodne z Punktem 13 Term Sheet</t>
  </si>
  <si>
    <t xml:space="preserve">* - Bazowy Okres inwestycyjny wynosi 4 lata, który może zostać wydłużony zgodnie z pkt. 15 Term-Sheet: Załącznik nr 7 do Zasad, jednak dla potrzeb harmonogramu finansowego należy założyć maksymalnie 4-letni Okres Inwestycyjny </t>
  </si>
  <si>
    <t>Wkład PFR Starter maks. 80% Deklarowanej Kapitalizacji Funduszu VC</t>
  </si>
  <si>
    <t>PFR Starter</t>
  </si>
  <si>
    <t>Wynagrodzenie KP/koszty całkowite</t>
  </si>
  <si>
    <t xml:space="preserve">** - Bazowy okres wychodzenia z Inwestycji wynosi 4 lata, który może zostać wydłużony o 1 lub 2 lata zgodnie z pkt. 15 Term-Sheet: Załącznik nr 7 do Zasad, jednak dla potrzeb harmonogramu finansowego należy założyć maksymalnie 4-letni okres wychodzenia z Inwestycji </t>
  </si>
  <si>
    <t>Liczba Pierwszych Inwestycji zrealizowanych w danym okresie (bez Inwestycji Kontynuacyjnych)</t>
  </si>
  <si>
    <t>Wydatki inwestycyjne (jako % Budżetu Inwestycyjnego - w %) w danym okresie</t>
  </si>
  <si>
    <t>- w tym Pierwsze Inwestycje (jako kwoty) w danym okresie</t>
  </si>
  <si>
    <t>- w tym Pierwsze Inwestycje  (jako % Budżetu Inwestycyjnego - w %) w danym okresie</t>
  </si>
  <si>
    <t>- w tym Inwestycje Kontynuacyjne (jako kwoty) w danym okresie</t>
  </si>
  <si>
    <t>- w tym Inwestycje Kontynuacyjne  (jako % Budżetu Inwestycyjnego - w %) w danym okresie</t>
  </si>
  <si>
    <t>Średni ticket inwestycyjny Pierwszych Inwestycji w danym okresie</t>
  </si>
  <si>
    <t>Wartość wyjść z inwestycji (w kwocie nabycia) w danym okresie</t>
  </si>
  <si>
    <t>Wartość wyjść z inwestycji (w kwocie nabycia) jako % Budżetu Inwestycyjnego (w %) w danym okresie</t>
  </si>
  <si>
    <t xml:space="preserve"> - Wynagrodzenie stałe (płatne z góry)</t>
  </si>
  <si>
    <t xml:space="preserve"> - Wynagrodzenie zmienne (płatne z dołu)</t>
  </si>
  <si>
    <t>Załącznik 4 Harmonogram Finansowy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</si>
</sst>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.0%"/>
    <numFmt numFmtId="165" formatCode="_-* #,##0_-;\-* #,##0_-;_-* &quot;-&quot;??_-;_-@_-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  <scheme val="minor"/>
    </font>
    <font>
      <i/>
      <sz val="9"/>
      <color theme="0" tint="-0.34998626667073579"/>
      <name val="Calibri"/>
      <family val="2"/>
      <charset val="238"/>
      <scheme val="minor"/>
    </font>
    <font>
      <i/>
      <sz val="9"/>
      <color theme="0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lightUp">
        <bgColor rgb="FFC00000"/>
      </patternFill>
    </fill>
    <fill>
      <patternFill patternType="solid">
        <fgColor rgb="FFFFEB9C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3" fillId="8" borderId="0" applyNumberFormat="0" applyBorder="0" applyAlignment="0" applyProtection="0"/>
  </cellStyleXfs>
  <cellXfs count="214">
    <xf numFmtId="0" fontId="0" fillId="0" borderId="0" xfId="0"/>
    <xf numFmtId="3" fontId="0" fillId="4" borderId="0" xfId="0" applyNumberFormat="1" applyFill="1" applyProtection="1">
      <protection locked="0"/>
    </xf>
    <xf numFmtId="3" fontId="0" fillId="4" borderId="8" xfId="0" applyNumberFormat="1" applyFill="1" applyBorder="1" applyProtection="1">
      <protection locked="0"/>
    </xf>
    <xf numFmtId="3" fontId="2" fillId="4" borderId="13" xfId="0" applyNumberFormat="1" applyFont="1" applyFill="1" applyBorder="1" applyAlignment="1" applyProtection="1">
      <alignment vertical="center"/>
      <protection locked="0"/>
    </xf>
    <xf numFmtId="3" fontId="2" fillId="4" borderId="0" xfId="0" applyNumberFormat="1" applyFont="1" applyFill="1" applyAlignment="1" applyProtection="1">
      <alignment vertical="center"/>
      <protection locked="0"/>
    </xf>
    <xf numFmtId="3" fontId="2" fillId="4" borderId="5" xfId="0" applyNumberFormat="1" applyFont="1" applyFill="1" applyBorder="1" applyAlignment="1" applyProtection="1">
      <alignment vertical="center"/>
      <protection locked="0"/>
    </xf>
    <xf numFmtId="9" fontId="2" fillId="4" borderId="13" xfId="1" applyFont="1" applyFill="1" applyBorder="1" applyAlignment="1" applyProtection="1">
      <alignment vertical="center"/>
      <protection locked="0"/>
    </xf>
    <xf numFmtId="9" fontId="2" fillId="4" borderId="0" xfId="1" applyFont="1" applyFill="1" applyBorder="1" applyAlignment="1" applyProtection="1">
      <alignment vertical="center"/>
      <protection locked="0"/>
    </xf>
    <xf numFmtId="9" fontId="2" fillId="4" borderId="5" xfId="1" applyFont="1" applyFill="1" applyBorder="1" applyAlignment="1" applyProtection="1">
      <alignment vertical="center"/>
      <protection locked="0"/>
    </xf>
    <xf numFmtId="164" fontId="2" fillId="4" borderId="13" xfId="1" applyNumberFormat="1" applyFont="1" applyFill="1" applyBorder="1" applyAlignment="1" applyProtection="1">
      <alignment vertical="center"/>
      <protection locked="0"/>
    </xf>
    <xf numFmtId="164" fontId="2" fillId="4" borderId="0" xfId="1" applyNumberFormat="1" applyFont="1" applyFill="1" applyBorder="1" applyAlignment="1" applyProtection="1">
      <alignment vertical="center"/>
      <protection locked="0"/>
    </xf>
    <xf numFmtId="164" fontId="2" fillId="4" borderId="5" xfId="1" applyNumberFormat="1" applyFont="1" applyFill="1" applyBorder="1" applyAlignment="1" applyProtection="1">
      <alignment vertical="center"/>
      <protection locked="0"/>
    </xf>
    <xf numFmtId="164" fontId="2" fillId="4" borderId="0" xfId="1" applyNumberFormat="1" applyFont="1" applyFill="1" applyAlignment="1" applyProtection="1">
      <alignment vertical="center"/>
      <protection locked="0"/>
    </xf>
    <xf numFmtId="3" fontId="20" fillId="8" borderId="13" xfId="3" applyNumberFormat="1" applyFont="1" applyBorder="1" applyAlignment="1" applyProtection="1">
      <alignment vertical="center"/>
      <protection locked="0"/>
    </xf>
    <xf numFmtId="3" fontId="20" fillId="8" borderId="0" xfId="3" applyNumberFormat="1" applyFont="1" applyAlignment="1" applyProtection="1">
      <alignment vertical="center"/>
      <protection locked="0"/>
    </xf>
    <xf numFmtId="3" fontId="20" fillId="8" borderId="5" xfId="3" applyNumberFormat="1" applyFont="1" applyBorder="1" applyAlignment="1" applyProtection="1">
      <alignment vertical="center"/>
      <protection locked="0"/>
    </xf>
    <xf numFmtId="3" fontId="20" fillId="4" borderId="13" xfId="0" applyNumberFormat="1" applyFont="1" applyFill="1" applyBorder="1" applyAlignment="1" applyProtection="1">
      <alignment vertical="center"/>
      <protection locked="0"/>
    </xf>
    <xf numFmtId="3" fontId="20" fillId="4" borderId="0" xfId="0" applyNumberFormat="1" applyFont="1" applyFill="1" applyAlignment="1" applyProtection="1">
      <alignment vertical="center"/>
      <protection locked="0"/>
    </xf>
    <xf numFmtId="3" fontId="20" fillId="4" borderId="5" xfId="0" applyNumberFormat="1" applyFont="1" applyFill="1" applyBorder="1" applyAlignment="1" applyProtection="1">
      <alignment vertical="center"/>
      <protection locked="0"/>
    </xf>
    <xf numFmtId="0" fontId="20" fillId="8" borderId="0" xfId="3" applyFont="1" applyAlignment="1" applyProtection="1">
      <alignment horizontal="left" indent="1"/>
      <protection locked="0"/>
    </xf>
    <xf numFmtId="0" fontId="20" fillId="8" borderId="38" xfId="3" applyFont="1" applyBorder="1" applyAlignment="1" applyProtection="1">
      <alignment horizontal="left" vertical="center" indent="2"/>
      <protection locked="0"/>
    </xf>
    <xf numFmtId="165" fontId="2" fillId="4" borderId="32" xfId="2" applyNumberFormat="1" applyFont="1" applyFill="1" applyBorder="1" applyAlignment="1" applyProtection="1">
      <alignment vertical="center"/>
      <protection locked="0"/>
    </xf>
    <xf numFmtId="165" fontId="2" fillId="4" borderId="33" xfId="2" applyNumberFormat="1" applyFont="1" applyFill="1" applyBorder="1" applyAlignment="1" applyProtection="1">
      <alignment vertical="center"/>
      <protection locked="0"/>
    </xf>
    <xf numFmtId="165" fontId="2" fillId="4" borderId="34" xfId="2" applyNumberFormat="1" applyFont="1" applyFill="1" applyBorder="1" applyAlignment="1" applyProtection="1">
      <alignment vertical="center"/>
      <protection locked="0"/>
    </xf>
    <xf numFmtId="0" fontId="20" fillId="8" borderId="4" xfId="3" applyFont="1" applyBorder="1" applyAlignment="1" applyProtection="1">
      <alignment horizontal="left" vertical="center" indent="2"/>
      <protection locked="0"/>
    </xf>
    <xf numFmtId="165" fontId="2" fillId="4" borderId="0" xfId="2" applyNumberFormat="1" applyFont="1" applyFill="1" applyBorder="1" applyAlignment="1" applyProtection="1">
      <alignment vertical="center"/>
      <protection locked="0"/>
    </xf>
    <xf numFmtId="165" fontId="2" fillId="4" borderId="5" xfId="2" applyNumberFormat="1" applyFont="1" applyFill="1" applyBorder="1" applyAlignment="1" applyProtection="1">
      <alignment vertical="center"/>
      <protection locked="0"/>
    </xf>
    <xf numFmtId="165" fontId="2" fillId="4" borderId="36" xfId="2" applyNumberFormat="1" applyFont="1" applyFill="1" applyBorder="1" applyAlignment="1" applyProtection="1">
      <alignment vertical="center"/>
      <protection locked="0"/>
    </xf>
    <xf numFmtId="0" fontId="20" fillId="8" borderId="39" xfId="3" applyFont="1" applyBorder="1" applyAlignment="1" applyProtection="1">
      <alignment horizontal="left" vertical="center" indent="2"/>
      <protection locked="0"/>
    </xf>
    <xf numFmtId="165" fontId="2" fillId="4" borderId="26" xfId="2" applyNumberFormat="1" applyFont="1" applyFill="1" applyBorder="1" applyAlignment="1" applyProtection="1">
      <alignment vertical="center"/>
      <protection locked="0"/>
    </xf>
    <xf numFmtId="165" fontId="2" fillId="4" borderId="28" xfId="2" applyNumberFormat="1" applyFont="1" applyFill="1" applyBorder="1" applyAlignment="1" applyProtection="1">
      <alignment vertical="center"/>
      <protection locked="0"/>
    </xf>
    <xf numFmtId="165" fontId="2" fillId="4" borderId="35" xfId="2" applyNumberFormat="1" applyFont="1" applyFill="1" applyBorder="1" applyAlignment="1" applyProtection="1">
      <alignment vertical="center"/>
      <protection locked="0"/>
    </xf>
    <xf numFmtId="0" fontId="3" fillId="0" borderId="6" xfId="0" applyFont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1" fontId="3" fillId="2" borderId="25" xfId="1" applyNumberFormat="1" applyFont="1" applyFill="1" applyBorder="1" applyAlignment="1" applyProtection="1">
      <alignment horizontal="right" vertical="center" wrapText="1"/>
    </xf>
    <xf numFmtId="0" fontId="16" fillId="0" borderId="0" xfId="0" applyFont="1" applyAlignment="1">
      <alignment horizontal="right"/>
    </xf>
    <xf numFmtId="164" fontId="14" fillId="0" borderId="0" xfId="1" applyNumberFormat="1" applyFont="1" applyFill="1" applyBorder="1" applyProtection="1"/>
    <xf numFmtId="0" fontId="6" fillId="0" borderId="0" xfId="0" applyFont="1"/>
    <xf numFmtId="0" fontId="10" fillId="0" borderId="0" xfId="0" applyFont="1"/>
    <xf numFmtId="3" fontId="9" fillId="0" borderId="0" xfId="0" applyNumberFormat="1" applyFont="1"/>
    <xf numFmtId="3" fontId="9" fillId="5" borderId="0" xfId="0" applyNumberFormat="1" applyFont="1" applyFill="1"/>
    <xf numFmtId="3" fontId="10" fillId="0" borderId="0" xfId="0" applyNumberFormat="1" applyFont="1"/>
    <xf numFmtId="0" fontId="2" fillId="2" borderId="5" xfId="0" applyFont="1" applyFill="1" applyBorder="1" applyAlignment="1">
      <alignment horizontal="right" vertical="center" wrapText="1"/>
    </xf>
    <xf numFmtId="0" fontId="19" fillId="0" borderId="0" xfId="0" applyFont="1" applyAlignment="1">
      <alignment horizontal="left" vertical="center" indent="2"/>
    </xf>
    <xf numFmtId="0" fontId="8" fillId="2" borderId="13" xfId="0" applyFont="1" applyFill="1" applyBorder="1" applyAlignment="1">
      <alignment horizontal="right" vertical="center" indent="1"/>
    </xf>
    <xf numFmtId="0" fontId="8" fillId="2" borderId="0" xfId="0" applyFont="1" applyFill="1" applyAlignment="1">
      <alignment horizontal="right" vertical="center" indent="1"/>
    </xf>
    <xf numFmtId="0" fontId="8" fillId="2" borderId="5" xfId="0" applyFont="1" applyFill="1" applyBorder="1" applyAlignment="1">
      <alignment horizontal="right" vertical="center" indent="1"/>
    </xf>
    <xf numFmtId="9" fontId="4" fillId="2" borderId="0" xfId="1" applyFont="1" applyFill="1" applyAlignment="1" applyProtection="1">
      <alignment horizontal="right" vertical="center" wrapText="1"/>
    </xf>
    <xf numFmtId="0" fontId="8" fillId="2" borderId="0" xfId="0" applyFont="1" applyFill="1" applyAlignment="1">
      <alignment horizontal="left" vertical="center" indent="1"/>
    </xf>
    <xf numFmtId="0" fontId="16" fillId="0" borderId="37" xfId="0" applyFont="1" applyBorder="1" applyAlignment="1">
      <alignment vertical="center" wrapText="1"/>
    </xf>
    <xf numFmtId="0" fontId="3" fillId="0" borderId="15" xfId="0" applyFont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8" fillId="0" borderId="0" xfId="0" applyFont="1" applyAlignment="1">
      <alignment horizontal="right" vertical="center" indent="1"/>
    </xf>
    <xf numFmtId="0" fontId="19" fillId="0" borderId="13" xfId="0" applyFont="1" applyBorder="1" applyAlignment="1">
      <alignment horizontal="left" vertical="center" indent="2"/>
    </xf>
    <xf numFmtId="0" fontId="3" fillId="2" borderId="18" xfId="0" applyFont="1" applyFill="1" applyBorder="1" applyAlignment="1">
      <alignment vertical="center"/>
    </xf>
    <xf numFmtId="3" fontId="3" fillId="2" borderId="18" xfId="0" applyNumberFormat="1" applyFont="1" applyFill="1" applyBorder="1" applyAlignment="1">
      <alignment vertical="center"/>
    </xf>
    <xf numFmtId="3" fontId="3" fillId="2" borderId="24" xfId="0" applyNumberFormat="1" applyFont="1" applyFill="1" applyBorder="1" applyAlignment="1">
      <alignment vertical="center"/>
    </xf>
    <xf numFmtId="3" fontId="3" fillId="2" borderId="25" xfId="0" applyNumberFormat="1" applyFont="1" applyFill="1" applyBorder="1" applyAlignment="1">
      <alignment vertical="center"/>
    </xf>
    <xf numFmtId="3" fontId="3" fillId="2" borderId="19" xfId="0" applyNumberFormat="1" applyFont="1" applyFill="1" applyBorder="1" applyAlignment="1">
      <alignment horizontal="right" vertical="center" wrapText="1"/>
    </xf>
    <xf numFmtId="0" fontId="8" fillId="0" borderId="7" xfId="0" applyFont="1" applyBorder="1" applyAlignment="1">
      <alignment horizontal="left" vertical="center"/>
    </xf>
    <xf numFmtId="3" fontId="8" fillId="2" borderId="7" xfId="0" applyNumberFormat="1" applyFont="1" applyFill="1" applyBorder="1" applyAlignment="1">
      <alignment vertical="center"/>
    </xf>
    <xf numFmtId="3" fontId="8" fillId="2" borderId="8" xfId="0" applyNumberFormat="1" applyFont="1" applyFill="1" applyBorder="1" applyAlignment="1">
      <alignment vertical="center"/>
    </xf>
    <xf numFmtId="3" fontId="8" fillId="2" borderId="9" xfId="0" applyNumberFormat="1" applyFont="1" applyFill="1" applyBorder="1" applyAlignment="1">
      <alignment vertical="center"/>
    </xf>
    <xf numFmtId="3" fontId="8" fillId="2" borderId="6" xfId="0" applyNumberFormat="1" applyFont="1" applyFill="1" applyBorder="1" applyAlignment="1">
      <alignment horizontal="right" vertical="center" wrapText="1"/>
    </xf>
    <xf numFmtId="3" fontId="2" fillId="2" borderId="4" xfId="0" applyNumberFormat="1" applyFont="1" applyFill="1" applyBorder="1" applyAlignment="1">
      <alignment horizontal="right" vertical="center" wrapText="1"/>
    </xf>
    <xf numFmtId="164" fontId="20" fillId="8" borderId="0" xfId="1" applyNumberFormat="1" applyFont="1" applyFill="1" applyBorder="1" applyAlignment="1" applyProtection="1">
      <alignment vertical="center"/>
    </xf>
    <xf numFmtId="0" fontId="2" fillId="2" borderId="13" xfId="0" applyFont="1" applyFill="1" applyBorder="1" applyAlignment="1">
      <alignment horizontal="left" vertical="center" indent="2"/>
    </xf>
    <xf numFmtId="3" fontId="2" fillId="0" borderId="13" xfId="0" applyNumberFormat="1" applyFont="1" applyBorder="1" applyAlignment="1">
      <alignment vertical="center"/>
    </xf>
    <xf numFmtId="3" fontId="2" fillId="0" borderId="0" xfId="0" applyNumberFormat="1" applyFont="1" applyAlignment="1">
      <alignment vertical="center"/>
    </xf>
    <xf numFmtId="3" fontId="2" fillId="0" borderId="5" xfId="0" applyNumberFormat="1" applyFont="1" applyBorder="1" applyAlignment="1">
      <alignment vertical="center"/>
    </xf>
    <xf numFmtId="3" fontId="2" fillId="9" borderId="13" xfId="0" applyNumberFormat="1" applyFont="1" applyFill="1" applyBorder="1" applyAlignment="1">
      <alignment vertical="center"/>
    </xf>
    <xf numFmtId="3" fontId="2" fillId="9" borderId="0" xfId="0" applyNumberFormat="1" applyFont="1" applyFill="1" applyAlignment="1">
      <alignment vertical="center"/>
    </xf>
    <xf numFmtId="3" fontId="2" fillId="9" borderId="5" xfId="0" applyNumberFormat="1" applyFont="1" applyFill="1" applyBorder="1" applyAlignment="1">
      <alignment vertical="center"/>
    </xf>
    <xf numFmtId="0" fontId="2" fillId="0" borderId="13" xfId="0" applyFont="1" applyBorder="1" applyAlignment="1">
      <alignment horizontal="left" vertical="center" indent="2"/>
    </xf>
    <xf numFmtId="0" fontId="2" fillId="0" borderId="13" xfId="0" applyFont="1" applyBorder="1" applyAlignment="1">
      <alignment horizontal="left" vertical="center" indent="1"/>
    </xf>
    <xf numFmtId="3" fontId="2" fillId="2" borderId="13" xfId="0" applyNumberFormat="1" applyFont="1" applyFill="1" applyBorder="1" applyAlignment="1">
      <alignment vertical="center"/>
    </xf>
    <xf numFmtId="3" fontId="2" fillId="2" borderId="0" xfId="0" applyNumberFormat="1" applyFont="1" applyFill="1" applyAlignment="1">
      <alignment vertical="center"/>
    </xf>
    <xf numFmtId="3" fontId="2" fillId="2" borderId="5" xfId="0" applyNumberFormat="1" applyFont="1" applyFill="1" applyBorder="1" applyAlignment="1">
      <alignment vertical="center"/>
    </xf>
    <xf numFmtId="3" fontId="2" fillId="2" borderId="5" xfId="0" applyNumberFormat="1" applyFont="1" applyFill="1" applyBorder="1" applyAlignment="1">
      <alignment horizontal="right" vertical="center" wrapText="1"/>
    </xf>
    <xf numFmtId="0" fontId="2" fillId="0" borderId="7" xfId="0" applyFont="1" applyBorder="1" applyAlignment="1">
      <alignment horizontal="left" vertical="center" wrapText="1" indent="1"/>
    </xf>
    <xf numFmtId="3" fontId="2" fillId="2" borderId="7" xfId="0" applyNumberFormat="1" applyFont="1" applyFill="1" applyBorder="1" applyAlignment="1">
      <alignment vertical="center"/>
    </xf>
    <xf numFmtId="3" fontId="2" fillId="2" borderId="8" xfId="0" applyNumberFormat="1" applyFont="1" applyFill="1" applyBorder="1" applyAlignment="1">
      <alignment vertical="center"/>
    </xf>
    <xf numFmtId="3" fontId="2" fillId="2" borderId="9" xfId="0" applyNumberFormat="1" applyFont="1" applyFill="1" applyBorder="1" applyAlignment="1">
      <alignment vertical="center"/>
    </xf>
    <xf numFmtId="3" fontId="2" fillId="2" borderId="9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 wrapText="1" indent="1"/>
    </xf>
    <xf numFmtId="3" fontId="2" fillId="2" borderId="14" xfId="0" applyNumberFormat="1" applyFont="1" applyFill="1" applyBorder="1" applyAlignment="1">
      <alignment vertical="center"/>
    </xf>
    <xf numFmtId="3" fontId="2" fillId="2" borderId="15" xfId="0" applyNumberFormat="1" applyFont="1" applyFill="1" applyBorder="1" applyAlignment="1">
      <alignment vertical="center"/>
    </xf>
    <xf numFmtId="3" fontId="2" fillId="2" borderId="16" xfId="0" applyNumberFormat="1" applyFont="1" applyFill="1" applyBorder="1" applyAlignment="1">
      <alignment vertical="center"/>
    </xf>
    <xf numFmtId="3" fontId="2" fillId="2" borderId="0" xfId="0" applyNumberFormat="1" applyFont="1" applyFill="1" applyAlignment="1">
      <alignment horizontal="right" vertical="center" wrapText="1"/>
    </xf>
    <xf numFmtId="0" fontId="3" fillId="2" borderId="17" xfId="0" applyFont="1" applyFill="1" applyBorder="1" applyAlignment="1">
      <alignment vertical="center"/>
    </xf>
    <xf numFmtId="3" fontId="3" fillId="2" borderId="30" xfId="0" applyNumberFormat="1" applyFont="1" applyFill="1" applyBorder="1" applyAlignment="1">
      <alignment vertical="center"/>
    </xf>
    <xf numFmtId="3" fontId="3" fillId="2" borderId="22" xfId="0" applyNumberFormat="1" applyFont="1" applyFill="1" applyBorder="1" applyAlignment="1">
      <alignment vertical="center"/>
    </xf>
    <xf numFmtId="3" fontId="3" fillId="2" borderId="31" xfId="0" applyNumberFormat="1" applyFont="1" applyFill="1" applyBorder="1" applyAlignment="1">
      <alignment vertical="center"/>
    </xf>
    <xf numFmtId="3" fontId="2" fillId="2" borderId="20" xfId="0" applyNumberFormat="1" applyFont="1" applyFill="1" applyBorder="1" applyAlignment="1">
      <alignment horizontal="right" vertical="center" wrapText="1"/>
    </xf>
    <xf numFmtId="3" fontId="2" fillId="6" borderId="0" xfId="0" applyNumberFormat="1" applyFont="1" applyFill="1" applyAlignment="1">
      <alignment vertical="center"/>
    </xf>
    <xf numFmtId="10" fontId="16" fillId="0" borderId="13" xfId="1" applyNumberFormat="1" applyFont="1" applyBorder="1" applyAlignment="1" applyProtection="1">
      <alignment vertical="center"/>
    </xf>
    <xf numFmtId="10" fontId="16" fillId="0" borderId="0" xfId="1" applyNumberFormat="1" applyFont="1" applyBorder="1" applyAlignment="1" applyProtection="1">
      <alignment vertical="center"/>
    </xf>
    <xf numFmtId="10" fontId="16" fillId="0" borderId="5" xfId="1" applyNumberFormat="1" applyFont="1" applyBorder="1" applyAlignment="1" applyProtection="1">
      <alignment vertical="center"/>
    </xf>
    <xf numFmtId="164" fontId="3" fillId="0" borderId="27" xfId="1" applyNumberFormat="1" applyFont="1" applyBorder="1" applyAlignment="1" applyProtection="1">
      <alignment vertical="center"/>
    </xf>
    <xf numFmtId="164" fontId="3" fillId="0" borderId="26" xfId="1" applyNumberFormat="1" applyFont="1" applyBorder="1" applyAlignment="1" applyProtection="1">
      <alignment vertical="center"/>
    </xf>
    <xf numFmtId="164" fontId="3" fillId="0" borderId="28" xfId="1" applyNumberFormat="1" applyFont="1" applyBorder="1" applyAlignment="1" applyProtection="1">
      <alignment vertical="center"/>
    </xf>
    <xf numFmtId="10" fontId="3" fillId="0" borderId="26" xfId="1" applyNumberFormat="1" applyFont="1" applyBorder="1" applyAlignment="1" applyProtection="1">
      <alignment vertical="center"/>
    </xf>
    <xf numFmtId="10" fontId="3" fillId="0" borderId="28" xfId="1" applyNumberFormat="1" applyFont="1" applyBorder="1" applyAlignment="1" applyProtection="1">
      <alignment vertical="center"/>
    </xf>
    <xf numFmtId="0" fontId="3" fillId="0" borderId="40" xfId="0" applyFont="1" applyBorder="1" applyAlignment="1">
      <alignment horizontal="left" vertical="center" wrapText="1"/>
    </xf>
    <xf numFmtId="9" fontId="0" fillId="0" borderId="0" xfId="1" applyFont="1" applyProtection="1"/>
    <xf numFmtId="164" fontId="2" fillId="0" borderId="0" xfId="1" applyNumberFormat="1" applyFont="1" applyBorder="1" applyAlignment="1" applyProtection="1">
      <alignment vertical="center"/>
    </xf>
    <xf numFmtId="164" fontId="2" fillId="0" borderId="5" xfId="1" applyNumberFormat="1" applyFont="1" applyBorder="1" applyAlignment="1" applyProtection="1">
      <alignment vertical="center"/>
    </xf>
    <xf numFmtId="164" fontId="2" fillId="6" borderId="0" xfId="1" applyNumberFormat="1" applyFont="1" applyFill="1" applyAlignment="1" applyProtection="1">
      <alignment vertical="center"/>
    </xf>
    <xf numFmtId="0" fontId="4" fillId="2" borderId="0" xfId="0" applyFont="1" applyFill="1" applyAlignment="1">
      <alignment horizontal="left" vertical="center" indent="1"/>
    </xf>
    <xf numFmtId="0" fontId="4" fillId="2" borderId="7" xfId="0" applyFont="1" applyFill="1" applyBorder="1" applyAlignment="1">
      <alignment horizontal="left" vertical="center" indent="1"/>
    </xf>
    <xf numFmtId="0" fontId="4" fillId="2" borderId="8" xfId="0" applyFont="1" applyFill="1" applyBorder="1" applyAlignment="1">
      <alignment horizontal="left" vertical="center" indent="1"/>
    </xf>
    <xf numFmtId="0" fontId="4" fillId="2" borderId="9" xfId="0" applyFont="1" applyFill="1" applyBorder="1" applyAlignment="1">
      <alignment horizontal="left" vertical="center" indent="1"/>
    </xf>
    <xf numFmtId="164" fontId="2" fillId="2" borderId="0" xfId="0" applyNumberFormat="1" applyFont="1" applyFill="1" applyAlignment="1">
      <alignment horizontal="right" vertical="center" wrapText="1"/>
    </xf>
    <xf numFmtId="0" fontId="3" fillId="2" borderId="11" xfId="0" applyFont="1" applyFill="1" applyBorder="1" applyAlignment="1">
      <alignment vertical="center"/>
    </xf>
    <xf numFmtId="3" fontId="3" fillId="2" borderId="11" xfId="0" applyNumberFormat="1" applyFont="1" applyFill="1" applyBorder="1" applyAlignment="1">
      <alignment vertical="center"/>
    </xf>
    <xf numFmtId="3" fontId="3" fillId="2" borderId="23" xfId="0" applyNumberFormat="1" applyFont="1" applyFill="1" applyBorder="1" applyAlignment="1">
      <alignment vertical="center"/>
    </xf>
    <xf numFmtId="3" fontId="3" fillId="2" borderId="12" xfId="0" applyNumberFormat="1" applyFont="1" applyFill="1" applyBorder="1" applyAlignment="1">
      <alignment vertical="center"/>
    </xf>
    <xf numFmtId="3" fontId="3" fillId="2" borderId="10" xfId="0" applyNumberFormat="1" applyFont="1" applyFill="1" applyBorder="1" applyAlignment="1">
      <alignment horizontal="right" vertical="center" wrapText="1"/>
    </xf>
    <xf numFmtId="164" fontId="2" fillId="2" borderId="5" xfId="1" applyNumberFormat="1" applyFont="1" applyFill="1" applyBorder="1" applyAlignment="1" applyProtection="1">
      <alignment horizontal="right" vertical="center" wrapText="1"/>
    </xf>
    <xf numFmtId="164" fontId="2" fillId="2" borderId="13" xfId="1" applyNumberFormat="1" applyFont="1" applyFill="1" applyBorder="1" applyAlignment="1" applyProtection="1">
      <alignment vertical="center"/>
    </xf>
    <xf numFmtId="164" fontId="2" fillId="2" borderId="0" xfId="1" applyNumberFormat="1" applyFont="1" applyFill="1" applyBorder="1" applyAlignment="1" applyProtection="1">
      <alignment vertical="center"/>
    </xf>
    <xf numFmtId="164" fontId="2" fillId="2" borderId="5" xfId="1" applyNumberFormat="1" applyFont="1" applyFill="1" applyBorder="1" applyAlignment="1" applyProtection="1">
      <alignment vertical="center"/>
    </xf>
    <xf numFmtId="164" fontId="2" fillId="2" borderId="0" xfId="1" applyNumberFormat="1" applyFont="1" applyFill="1" applyAlignment="1" applyProtection="1">
      <alignment vertical="center"/>
    </xf>
    <xf numFmtId="10" fontId="2" fillId="2" borderId="4" xfId="1" applyNumberFormat="1" applyFont="1" applyFill="1" applyBorder="1" applyAlignment="1" applyProtection="1">
      <alignment horizontal="right" vertical="center" wrapText="1"/>
    </xf>
    <xf numFmtId="0" fontId="2" fillId="2" borderId="7" xfId="0" applyFont="1" applyFill="1" applyBorder="1" applyAlignment="1">
      <alignment horizontal="left" vertical="center" indent="1"/>
    </xf>
    <xf numFmtId="3" fontId="2" fillId="2" borderId="6" xfId="0" applyNumberFormat="1" applyFont="1" applyFill="1" applyBorder="1" applyAlignment="1">
      <alignment horizontal="right" vertical="center" wrapText="1"/>
    </xf>
    <xf numFmtId="0" fontId="4" fillId="2" borderId="13" xfId="0" applyFont="1" applyFill="1" applyBorder="1" applyAlignment="1">
      <alignment horizontal="left" vertical="center" indent="1"/>
    </xf>
    <xf numFmtId="0" fontId="4" fillId="2" borderId="5" xfId="0" applyFont="1" applyFill="1" applyBorder="1" applyAlignment="1">
      <alignment horizontal="left" vertical="center" indent="1"/>
    </xf>
    <xf numFmtId="164" fontId="4" fillId="2" borderId="0" xfId="1" applyNumberFormat="1" applyFont="1" applyFill="1" applyAlignment="1" applyProtection="1">
      <alignment horizontal="right" vertical="center" wrapText="1"/>
    </xf>
    <xf numFmtId="0" fontId="3" fillId="0" borderId="11" xfId="0" applyFont="1" applyBorder="1" applyAlignment="1">
      <alignment horizontal="left" vertical="center"/>
    </xf>
    <xf numFmtId="3" fontId="3" fillId="0" borderId="11" xfId="0" applyNumberFormat="1" applyFont="1" applyBorder="1" applyAlignment="1">
      <alignment vertical="center"/>
    </xf>
    <xf numFmtId="3" fontId="3" fillId="0" borderId="23" xfId="0" applyNumberFormat="1" applyFont="1" applyBorder="1" applyAlignment="1">
      <alignment vertical="center"/>
    </xf>
    <xf numFmtId="3" fontId="3" fillId="0" borderId="12" xfId="0" applyNumberFormat="1" applyFont="1" applyBorder="1" applyAlignment="1">
      <alignment vertical="center"/>
    </xf>
    <xf numFmtId="3" fontId="3" fillId="2" borderId="16" xfId="0" applyNumberFormat="1" applyFont="1" applyFill="1" applyBorder="1" applyAlignment="1">
      <alignment horizontal="right" vertical="center" wrapText="1"/>
    </xf>
    <xf numFmtId="164" fontId="2" fillId="2" borderId="4" xfId="1" applyNumberFormat="1" applyFont="1" applyFill="1" applyBorder="1" applyAlignment="1" applyProtection="1">
      <alignment horizontal="right" vertical="center" wrapText="1"/>
    </xf>
    <xf numFmtId="0" fontId="2" fillId="2" borderId="13" xfId="0" quotePrefix="1" applyFont="1" applyFill="1" applyBorder="1" applyAlignment="1">
      <alignment horizontal="left" vertical="center" indent="2"/>
    </xf>
    <xf numFmtId="0" fontId="2" fillId="0" borderId="13" xfId="0" quotePrefix="1" applyFont="1" applyBorder="1" applyAlignment="1">
      <alignment horizontal="left" vertical="center" indent="2"/>
    </xf>
    <xf numFmtId="0" fontId="20" fillId="0" borderId="13" xfId="0" applyFont="1" applyBorder="1" applyAlignment="1">
      <alignment horizontal="left" vertical="center" indent="1"/>
    </xf>
    <xf numFmtId="164" fontId="2" fillId="0" borderId="13" xfId="1" applyNumberFormat="1" applyFont="1" applyFill="1" applyBorder="1" applyAlignment="1" applyProtection="1">
      <alignment vertical="center"/>
    </xf>
    <xf numFmtId="164" fontId="2" fillId="0" borderId="0" xfId="1" applyNumberFormat="1" applyFont="1" applyFill="1" applyBorder="1" applyAlignment="1" applyProtection="1">
      <alignment vertical="center"/>
    </xf>
    <xf numFmtId="164" fontId="2" fillId="0" borderId="5" xfId="1" applyNumberFormat="1" applyFont="1" applyFill="1" applyBorder="1" applyAlignment="1" applyProtection="1">
      <alignment vertical="center"/>
    </xf>
    <xf numFmtId="164" fontId="2" fillId="0" borderId="0" xfId="1" applyNumberFormat="1" applyFont="1" applyFill="1" applyAlignment="1" applyProtection="1">
      <alignment vertical="center"/>
    </xf>
    <xf numFmtId="165" fontId="2" fillId="0" borderId="13" xfId="2" applyNumberFormat="1" applyFont="1" applyFill="1" applyBorder="1" applyAlignment="1" applyProtection="1">
      <alignment vertical="center"/>
    </xf>
    <xf numFmtId="165" fontId="2" fillId="0" borderId="0" xfId="2" applyNumberFormat="1" applyFont="1" applyFill="1" applyBorder="1" applyAlignment="1" applyProtection="1">
      <alignment vertical="center"/>
    </xf>
    <xf numFmtId="165" fontId="2" fillId="0" borderId="5" xfId="2" applyNumberFormat="1" applyFont="1" applyFill="1" applyBorder="1" applyAlignment="1" applyProtection="1">
      <alignment vertical="center"/>
    </xf>
    <xf numFmtId="165" fontId="2" fillId="2" borderId="4" xfId="2" applyNumberFormat="1" applyFont="1" applyFill="1" applyBorder="1" applyAlignment="1" applyProtection="1">
      <alignment horizontal="right" vertical="center" wrapText="1"/>
    </xf>
    <xf numFmtId="0" fontId="2" fillId="6" borderId="0" xfId="0" applyFont="1" applyFill="1" applyAlignment="1">
      <alignment vertical="center"/>
    </xf>
    <xf numFmtId="0" fontId="2" fillId="6" borderId="5" xfId="0" applyFont="1" applyFill="1" applyBorder="1" applyAlignment="1">
      <alignment vertical="center"/>
    </xf>
    <xf numFmtId="0" fontId="2" fillId="2" borderId="13" xfId="0" applyFont="1" applyFill="1" applyBorder="1" applyAlignment="1">
      <alignment horizontal="left" vertical="center" indent="1"/>
    </xf>
    <xf numFmtId="0" fontId="16" fillId="0" borderId="13" xfId="0" applyFont="1" applyBorder="1"/>
    <xf numFmtId="0" fontId="20" fillId="0" borderId="0" xfId="0" applyFont="1"/>
    <xf numFmtId="0" fontId="16" fillId="5" borderId="5" xfId="0" applyFont="1" applyFill="1" applyBorder="1" applyAlignment="1">
      <alignment horizontal="right"/>
    </xf>
    <xf numFmtId="164" fontId="13" fillId="5" borderId="5" xfId="0" applyNumberFormat="1" applyFont="1" applyFill="1" applyBorder="1"/>
    <xf numFmtId="0" fontId="3" fillId="2" borderId="14" xfId="0" applyFont="1" applyFill="1" applyBorder="1" applyAlignment="1">
      <alignment horizontal="left" vertical="center"/>
    </xf>
    <xf numFmtId="0" fontId="0" fillId="0" borderId="15" xfId="0" applyBorder="1"/>
    <xf numFmtId="3" fontId="14" fillId="0" borderId="15" xfId="0" applyNumberFormat="1" applyFont="1" applyBorder="1"/>
    <xf numFmtId="164" fontId="0" fillId="0" borderId="16" xfId="1" applyNumberFormat="1" applyFont="1" applyBorder="1" applyAlignment="1" applyProtection="1">
      <alignment horizontal="center"/>
    </xf>
    <xf numFmtId="0" fontId="0" fillId="5" borderId="5" xfId="0" applyFill="1" applyBorder="1"/>
    <xf numFmtId="0" fontId="0" fillId="0" borderId="13" xfId="0" applyBorder="1"/>
    <xf numFmtId="3" fontId="0" fillId="0" borderId="0" xfId="0" applyNumberFormat="1"/>
    <xf numFmtId="164" fontId="0" fillId="0" borderId="5" xfId="1" applyNumberFormat="1" applyFont="1" applyBorder="1" applyAlignment="1" applyProtection="1">
      <alignment horizontal="center"/>
    </xf>
    <xf numFmtId="0" fontId="16" fillId="5" borderId="7" xfId="0" applyFont="1" applyFill="1" applyBorder="1" applyAlignment="1">
      <alignment vertical="top"/>
    </xf>
    <xf numFmtId="0" fontId="17" fillId="5" borderId="8" xfId="0" applyFont="1" applyFill="1" applyBorder="1" applyAlignment="1">
      <alignment vertical="top" wrapText="1"/>
    </xf>
    <xf numFmtId="0" fontId="16" fillId="5" borderId="8" xfId="0" applyFont="1" applyFill="1" applyBorder="1" applyAlignment="1">
      <alignment horizontal="right"/>
    </xf>
    <xf numFmtId="164" fontId="13" fillId="5" borderId="9" xfId="0" applyNumberFormat="1" applyFont="1" applyFill="1" applyBorder="1" applyAlignment="1">
      <alignment vertical="center"/>
    </xf>
    <xf numFmtId="0" fontId="0" fillId="0" borderId="13" xfId="0" applyBorder="1" applyAlignment="1">
      <alignment horizontal="left" indent="1"/>
    </xf>
    <xf numFmtId="0" fontId="2" fillId="2" borderId="7" xfId="0" applyFont="1" applyFill="1" applyBorder="1" applyAlignment="1">
      <alignment horizontal="left" vertical="center" indent="2"/>
    </xf>
    <xf numFmtId="0" fontId="0" fillId="0" borderId="8" xfId="0" applyBorder="1"/>
    <xf numFmtId="3" fontId="0" fillId="0" borderId="8" xfId="0" applyNumberFormat="1" applyBorder="1"/>
    <xf numFmtId="164" fontId="0" fillId="0" borderId="9" xfId="1" applyNumberFormat="1" applyFont="1" applyBorder="1" applyAlignment="1" applyProtection="1">
      <alignment horizontal="center"/>
    </xf>
    <xf numFmtId="0" fontId="16" fillId="5" borderId="8" xfId="0" applyFont="1" applyFill="1" applyBorder="1" applyAlignment="1">
      <alignment horizontal="left" vertical="top" wrapText="1"/>
    </xf>
    <xf numFmtId="164" fontId="0" fillId="5" borderId="0" xfId="0" applyNumberFormat="1" applyFill="1" applyAlignment="1">
      <alignment horizontal="right" vertical="center"/>
    </xf>
    <xf numFmtId="0" fontId="0" fillId="5" borderId="0" xfId="0" applyFill="1"/>
    <xf numFmtId="0" fontId="6" fillId="3" borderId="11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wrapText="1"/>
    </xf>
    <xf numFmtId="0" fontId="6" fillId="3" borderId="29" xfId="0" applyFont="1" applyFill="1" applyBorder="1" applyAlignment="1">
      <alignment horizontal="center" vertical="center"/>
    </xf>
    <xf numFmtId="0" fontId="5" fillId="3" borderId="41" xfId="0" applyFont="1" applyFill="1" applyBorder="1" applyAlignment="1">
      <alignment horizontal="center"/>
    </xf>
    <xf numFmtId="0" fontId="5" fillId="3" borderId="42" xfId="0" applyFont="1" applyFill="1" applyBorder="1" applyAlignment="1">
      <alignment horizontal="center"/>
    </xf>
    <xf numFmtId="0" fontId="5" fillId="3" borderId="43" xfId="0" applyFont="1" applyFill="1" applyBorder="1" applyAlignment="1">
      <alignment horizontal="center"/>
    </xf>
    <xf numFmtId="0" fontId="5" fillId="7" borderId="25" xfId="0" applyFont="1" applyFill="1" applyBorder="1" applyAlignment="1">
      <alignment horizontal="center" wrapText="1"/>
    </xf>
    <xf numFmtId="0" fontId="3" fillId="0" borderId="11" xfId="0" applyFont="1" applyBorder="1" applyAlignment="1">
      <alignment vertical="center"/>
    </xf>
    <xf numFmtId="3" fontId="3" fillId="2" borderId="27" xfId="0" applyNumberFormat="1" applyFont="1" applyFill="1" applyBorder="1" applyAlignment="1">
      <alignment vertical="center"/>
    </xf>
    <xf numFmtId="3" fontId="3" fillId="2" borderId="26" xfId="0" applyNumberFormat="1" applyFont="1" applyFill="1" applyBorder="1" applyAlignment="1">
      <alignment vertical="center"/>
    </xf>
    <xf numFmtId="3" fontId="3" fillId="2" borderId="28" xfId="0" applyNumberFormat="1" applyFont="1" applyFill="1" applyBorder="1" applyAlignment="1">
      <alignment vertical="center"/>
    </xf>
    <xf numFmtId="0" fontId="14" fillId="0" borderId="13" xfId="0" applyFont="1" applyBorder="1"/>
    <xf numFmtId="164" fontId="0" fillId="5" borderId="5" xfId="0" applyNumberFormat="1" applyFill="1" applyBorder="1"/>
    <xf numFmtId="164" fontId="20" fillId="5" borderId="5" xfId="0" applyNumberFormat="1" applyFont="1" applyFill="1" applyBorder="1"/>
    <xf numFmtId="0" fontId="0" fillId="0" borderId="7" xfId="0" applyBorder="1" applyAlignment="1">
      <alignment horizontal="left" indent="1"/>
    </xf>
    <xf numFmtId="0" fontId="11" fillId="6" borderId="0" xfId="0" applyFont="1" applyFill="1"/>
    <xf numFmtId="0" fontId="15" fillId="6" borderId="1" xfId="0" applyFont="1" applyFill="1" applyBorder="1"/>
    <xf numFmtId="0" fontId="12" fillId="6" borderId="2" xfId="0" applyFont="1" applyFill="1" applyBorder="1"/>
    <xf numFmtId="0" fontId="0" fillId="6" borderId="2" xfId="0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21" fillId="6" borderId="1" xfId="0" applyFont="1" applyFill="1" applyBorder="1"/>
    <xf numFmtId="0" fontId="18" fillId="6" borderId="2" xfId="0" applyFont="1" applyFill="1" applyBorder="1"/>
    <xf numFmtId="0" fontId="18" fillId="5" borderId="3" xfId="0" applyFont="1" applyFill="1" applyBorder="1"/>
    <xf numFmtId="0" fontId="18" fillId="5" borderId="2" xfId="0" applyFont="1" applyFill="1" applyBorder="1"/>
    <xf numFmtId="0" fontId="7" fillId="0" borderId="0" xfId="0" applyFont="1"/>
    <xf numFmtId="0" fontId="14" fillId="0" borderId="14" xfId="0" applyFont="1" applyBorder="1"/>
    <xf numFmtId="0" fontId="16" fillId="0" borderId="14" xfId="0" applyFont="1" applyBorder="1"/>
    <xf numFmtId="0" fontId="20" fillId="0" borderId="15" xfId="0" applyFont="1" applyBorder="1"/>
    <xf numFmtId="0" fontId="16" fillId="5" borderId="16" xfId="0" applyFont="1" applyFill="1" applyBorder="1" applyAlignment="1">
      <alignment horizontal="right"/>
    </xf>
    <xf numFmtId="164" fontId="20" fillId="5" borderId="16" xfId="0" applyNumberFormat="1" applyFont="1" applyFill="1" applyBorder="1"/>
    <xf numFmtId="0" fontId="5" fillId="3" borderId="45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4" xfId="0" applyBorder="1" applyAlignment="1">
      <alignment horizontal="center"/>
    </xf>
    <xf numFmtId="0" fontId="5" fillId="3" borderId="44" xfId="0" applyFont="1" applyFill="1" applyBorder="1" applyAlignment="1">
      <alignment horizontal="center" vertical="center"/>
    </xf>
  </cellXfs>
  <cellStyles count="4">
    <cellStyle name="Dziesiętny" xfId="2" builtinId="3"/>
    <cellStyle name="Neutralny" xfId="3" builtinId="28"/>
    <cellStyle name="Normalny" xfId="0" builtinId="0"/>
    <cellStyle name="Procentowy" xfId="1" builtinId="5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CCC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CCCC"/>
      <color rgb="FFFF9999"/>
      <color rgb="FFFF7C80"/>
      <color rgb="FFFF5050"/>
      <color rgb="FFDDDDDD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38100</xdr:colOff>
      <xdr:row>9</xdr:row>
      <xdr:rowOff>142875</xdr:rowOff>
    </xdr:from>
    <xdr:to>
      <xdr:col>17</xdr:col>
      <xdr:colOff>944922</xdr:colOff>
      <xdr:row>12</xdr:row>
      <xdr:rowOff>159714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20D997A1-465A-1E76-28AE-FCA358FD07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925925" y="1905000"/>
          <a:ext cx="6793272" cy="5978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1"/>
  <sheetViews>
    <sheetView showGridLines="0" tabSelected="1" view="pageBreakPreview" zoomScale="90" zoomScaleNormal="90" zoomScaleSheetLayoutView="90" workbookViewId="0">
      <selection activeCell="A2" sqref="A2:A6"/>
    </sheetView>
  </sheetViews>
  <sheetFormatPr defaultRowHeight="14.5" x14ac:dyDescent="0.35"/>
  <cols>
    <col min="1" max="1" width="106.08984375" customWidth="1"/>
    <col min="2" max="18" width="14.6328125" customWidth="1"/>
    <col min="19" max="19" width="9.453125" bestFit="1" customWidth="1"/>
  </cols>
  <sheetData>
    <row r="1" spans="1:20" ht="16" thickBot="1" x14ac:dyDescent="0.4">
      <c r="A1" s="191" t="s">
        <v>86</v>
      </c>
      <c r="B1" s="192" t="s">
        <v>21</v>
      </c>
      <c r="C1" s="193"/>
      <c r="D1" s="193"/>
      <c r="E1" s="193"/>
      <c r="F1" s="193"/>
      <c r="G1" s="194" t="s">
        <v>0</v>
      </c>
      <c r="H1" s="195" t="s">
        <v>12</v>
      </c>
      <c r="L1" s="196" t="s">
        <v>14</v>
      </c>
      <c r="M1" s="197"/>
      <c r="N1" s="197"/>
      <c r="O1" s="197"/>
      <c r="P1" s="197"/>
      <c r="Q1" s="197"/>
      <c r="R1" s="197"/>
      <c r="S1" s="198"/>
      <c r="T1" s="199"/>
    </row>
    <row r="2" spans="1:20" x14ac:dyDescent="0.35">
      <c r="A2" s="200" t="s">
        <v>1</v>
      </c>
      <c r="B2" s="201" t="s">
        <v>56</v>
      </c>
      <c r="C2" s="157"/>
      <c r="D2" s="157"/>
      <c r="E2" s="157"/>
      <c r="F2" s="157"/>
      <c r="G2" s="158">
        <f>SUM(G3:G6)</f>
        <v>0</v>
      </c>
      <c r="H2" s="159" t="str">
        <f>IFERROR(G2/$G$2,"-")</f>
        <v>-</v>
      </c>
      <c r="L2" s="202" t="s">
        <v>65</v>
      </c>
      <c r="M2" s="203"/>
      <c r="N2" s="203"/>
      <c r="O2" s="203"/>
      <c r="P2" s="203"/>
      <c r="Q2" s="203"/>
      <c r="R2" s="204" t="b">
        <f>IFERROR(H4&gt;=0.01," ")</f>
        <v>1</v>
      </c>
      <c r="S2" s="205" t="str">
        <f>IFERROR((H5+H4)," ")</f>
        <v xml:space="preserve"> </v>
      </c>
    </row>
    <row r="3" spans="1:20" x14ac:dyDescent="0.35">
      <c r="A3" t="s">
        <v>66</v>
      </c>
      <c r="B3" s="168" t="s">
        <v>9</v>
      </c>
      <c r="G3" s="1"/>
      <c r="H3" s="163" t="str">
        <f>IFERROR(G3/$G$2,"-")</f>
        <v>-</v>
      </c>
      <c r="L3" s="187" t="s">
        <v>71</v>
      </c>
      <c r="R3" s="154" t="b">
        <f>H6&lt;=0.8</f>
        <v>0</v>
      </c>
      <c r="S3" s="188" t="str">
        <f>H6</f>
        <v>-</v>
      </c>
    </row>
    <row r="4" spans="1:20" x14ac:dyDescent="0.35">
      <c r="A4" s="153" t="s">
        <v>67</v>
      </c>
      <c r="B4" s="168" t="s">
        <v>10</v>
      </c>
      <c r="G4" s="1"/>
      <c r="H4" s="163" t="str">
        <f>IFERROR(G4/$G$2,"-")</f>
        <v>-</v>
      </c>
      <c r="L4" s="152" t="s">
        <v>15</v>
      </c>
      <c r="M4" s="153"/>
      <c r="N4" s="153"/>
      <c r="O4" s="153"/>
      <c r="P4" s="153"/>
      <c r="Q4" s="153"/>
      <c r="R4" s="154" t="b">
        <f>R21=1</f>
        <v>0</v>
      </c>
      <c r="S4" s="189">
        <f>R21</f>
        <v>0</v>
      </c>
    </row>
    <row r="5" spans="1:20" x14ac:dyDescent="0.35">
      <c r="A5" t="s">
        <v>68</v>
      </c>
      <c r="B5" s="168" t="s">
        <v>11</v>
      </c>
      <c r="G5" s="1"/>
      <c r="H5" s="163" t="str">
        <f>IFERROR(G5/$G$2,"-")</f>
        <v>-</v>
      </c>
      <c r="L5" s="152" t="s">
        <v>16</v>
      </c>
      <c r="M5" s="153"/>
      <c r="N5" s="153"/>
      <c r="O5" s="153"/>
      <c r="P5" s="153"/>
      <c r="Q5" s="153"/>
      <c r="R5" s="154" t="b">
        <f>S5&lt;=0.6</f>
        <v>1</v>
      </c>
      <c r="S5" s="189">
        <f>R25</f>
        <v>0</v>
      </c>
    </row>
    <row r="6" spans="1:20" ht="15" thickBot="1" x14ac:dyDescent="0.4">
      <c r="B6" s="190" t="s">
        <v>72</v>
      </c>
      <c r="C6" s="170"/>
      <c r="D6" s="170"/>
      <c r="E6" s="170"/>
      <c r="F6" s="170"/>
      <c r="G6" s="2"/>
      <c r="H6" s="172" t="str">
        <f>IFERROR(G6/$G$2,"-")</f>
        <v>-</v>
      </c>
      <c r="L6" s="152" t="s">
        <v>69</v>
      </c>
      <c r="M6" s="153"/>
      <c r="N6" s="153"/>
      <c r="O6" s="153"/>
      <c r="P6" s="153"/>
      <c r="Q6" s="153"/>
      <c r="R6" s="154" t="b">
        <f>AND($C$27&gt;=0.05,$E$27&gt;=0.25,$G$27&gt;=0.4,$I$27&gt;=0.6)</f>
        <v>0</v>
      </c>
      <c r="S6" s="155"/>
    </row>
    <row r="7" spans="1:20" ht="15" thickBot="1" x14ac:dyDescent="0.4">
      <c r="L7" s="152" t="s">
        <v>32</v>
      </c>
      <c r="M7" s="153"/>
      <c r="N7" s="153"/>
      <c r="O7" s="153"/>
      <c r="P7" s="153"/>
      <c r="Q7" s="153"/>
      <c r="R7" s="154" t="b">
        <f ca="1">MAX(F40:Q40)&lt;= 0.22</f>
        <v>1</v>
      </c>
      <c r="S7" s="155"/>
    </row>
    <row r="8" spans="1:20" x14ac:dyDescent="0.35">
      <c r="B8" s="156" t="s">
        <v>56</v>
      </c>
      <c r="C8" s="157"/>
      <c r="D8" s="157"/>
      <c r="E8" s="157"/>
      <c r="F8" s="157"/>
      <c r="G8" s="158">
        <f>G2</f>
        <v>0</v>
      </c>
      <c r="H8" s="159" t="str">
        <f>IFERROR(G8/$G$8,"-")</f>
        <v>-</v>
      </c>
      <c r="L8" s="152" t="s">
        <v>25</v>
      </c>
      <c r="R8" s="154" t="b">
        <f ca="1">ROUND(G8,0)=ROUND(SUM((B19:Q19),(B35:Q35)),0)</f>
        <v>1</v>
      </c>
      <c r="S8" s="160"/>
    </row>
    <row r="9" spans="1:20" ht="15" thickBot="1" x14ac:dyDescent="0.4">
      <c r="B9" s="161" t="s">
        <v>13</v>
      </c>
      <c r="G9" s="162">
        <f ca="1">G8-SUM(G11:G12)</f>
        <v>0</v>
      </c>
      <c r="H9" s="163" t="str">
        <f ca="1">IFERROR(G9/$G$8,"-")</f>
        <v>-</v>
      </c>
      <c r="L9" s="164" t="s">
        <v>20</v>
      </c>
      <c r="M9" s="165"/>
      <c r="N9" s="165"/>
      <c r="O9" s="165"/>
      <c r="P9" s="165"/>
      <c r="Q9" s="165"/>
      <c r="R9" s="166" t="b">
        <f ca="1">R30&lt;=R26</f>
        <v>1</v>
      </c>
      <c r="S9" s="167"/>
    </row>
    <row r="10" spans="1:20" x14ac:dyDescent="0.35">
      <c r="B10" s="168" t="s">
        <v>24</v>
      </c>
      <c r="G10" s="162">
        <f ca="1">SUM(G11:G12)</f>
        <v>0</v>
      </c>
      <c r="H10" s="163" t="str">
        <f ca="1">IFERROR(G10/$G$8,"-")</f>
        <v>-</v>
      </c>
    </row>
    <row r="11" spans="1:20" x14ac:dyDescent="0.35">
      <c r="B11" s="69" t="s">
        <v>22</v>
      </c>
      <c r="G11" s="162">
        <f>SUM(B36:Q36)</f>
        <v>0</v>
      </c>
      <c r="H11" s="163" t="str">
        <f>IFERROR(G11/$G$8,"-")</f>
        <v>-</v>
      </c>
    </row>
    <row r="12" spans="1:20" ht="15" thickBot="1" x14ac:dyDescent="0.4">
      <c r="B12" s="169" t="s">
        <v>23</v>
      </c>
      <c r="C12" s="170"/>
      <c r="D12" s="170"/>
      <c r="E12" s="170"/>
      <c r="F12" s="170"/>
      <c r="G12" s="171">
        <f ca="1">SUM(B37:Q37)</f>
        <v>0</v>
      </c>
      <c r="H12" s="172" t="str">
        <f ca="1">IFERROR(G12/$G$8,"-")</f>
        <v>-</v>
      </c>
    </row>
    <row r="13" spans="1:20" ht="15" customHeight="1" x14ac:dyDescent="0.35"/>
    <row r="14" spans="1:20" ht="15" thickBot="1" x14ac:dyDescent="0.4">
      <c r="L14" s="173"/>
      <c r="M14" s="173"/>
      <c r="N14" s="173"/>
      <c r="O14" s="173"/>
      <c r="P14" s="173"/>
      <c r="Q14" s="173"/>
      <c r="R14" s="173"/>
      <c r="T14" s="174"/>
    </row>
    <row r="15" spans="1:20" ht="15" thickBot="1" x14ac:dyDescent="0.4">
      <c r="B15" s="208" t="s">
        <v>28</v>
      </c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09"/>
      <c r="N15" s="209"/>
      <c r="O15" s="209"/>
      <c r="P15" s="209"/>
      <c r="Q15" s="209"/>
      <c r="R15" s="209"/>
      <c r="T15" s="175"/>
    </row>
    <row r="16" spans="1:20" ht="17.25" customHeight="1" thickBot="1" x14ac:dyDescent="0.4">
      <c r="B16" s="212" t="s">
        <v>29</v>
      </c>
      <c r="C16" s="210"/>
      <c r="D16" s="210"/>
      <c r="E16" s="210"/>
      <c r="F16" s="210"/>
      <c r="G16" s="210"/>
      <c r="H16" s="210"/>
      <c r="I16" s="211"/>
      <c r="J16" s="210" t="s">
        <v>30</v>
      </c>
      <c r="K16" s="210"/>
      <c r="L16" s="210"/>
      <c r="M16" s="210"/>
      <c r="N16" s="210"/>
      <c r="O16" s="210"/>
      <c r="P16" s="210"/>
      <c r="Q16" s="210"/>
      <c r="R16" s="211"/>
      <c r="T16" s="175"/>
    </row>
    <row r="17" spans="1:18" x14ac:dyDescent="0.35">
      <c r="A17" s="176" t="s">
        <v>0</v>
      </c>
      <c r="B17" s="213" t="s">
        <v>57</v>
      </c>
      <c r="C17" s="206"/>
      <c r="D17" s="206" t="s">
        <v>58</v>
      </c>
      <c r="E17" s="206"/>
      <c r="F17" s="206" t="s">
        <v>59</v>
      </c>
      <c r="G17" s="206"/>
      <c r="H17" s="206" t="s">
        <v>60</v>
      </c>
      <c r="I17" s="206"/>
      <c r="J17" s="206" t="s">
        <v>61</v>
      </c>
      <c r="K17" s="206"/>
      <c r="L17" s="206" t="s">
        <v>62</v>
      </c>
      <c r="M17" s="206"/>
      <c r="N17" s="206" t="s">
        <v>63</v>
      </c>
      <c r="O17" s="206"/>
      <c r="P17" s="206" t="s">
        <v>64</v>
      </c>
      <c r="Q17" s="207"/>
      <c r="R17" s="177"/>
    </row>
    <row r="18" spans="1:18" ht="15" thickBot="1" x14ac:dyDescent="0.4">
      <c r="A18" s="178"/>
      <c r="B18" s="179" t="s">
        <v>7</v>
      </c>
      <c r="C18" s="180" t="s">
        <v>8</v>
      </c>
      <c r="D18" s="180" t="s">
        <v>7</v>
      </c>
      <c r="E18" s="180" t="s">
        <v>8</v>
      </c>
      <c r="F18" s="180" t="s">
        <v>7</v>
      </c>
      <c r="G18" s="180" t="s">
        <v>8</v>
      </c>
      <c r="H18" s="180" t="s">
        <v>7</v>
      </c>
      <c r="I18" s="180" t="s">
        <v>8</v>
      </c>
      <c r="J18" s="180" t="s">
        <v>7</v>
      </c>
      <c r="K18" s="180" t="s">
        <v>8</v>
      </c>
      <c r="L18" s="180" t="s">
        <v>7</v>
      </c>
      <c r="M18" s="180" t="s">
        <v>8</v>
      </c>
      <c r="N18" s="180" t="s">
        <v>7</v>
      </c>
      <c r="O18" s="180" t="s">
        <v>8</v>
      </c>
      <c r="P18" s="180" t="s">
        <v>7</v>
      </c>
      <c r="Q18" s="181" t="s">
        <v>8</v>
      </c>
      <c r="R18" s="182"/>
    </row>
    <row r="19" spans="1:18" x14ac:dyDescent="0.35">
      <c r="A19" s="183" t="s">
        <v>18</v>
      </c>
      <c r="B19" s="184">
        <f ca="1">B21*$G$9</f>
        <v>0</v>
      </c>
      <c r="C19" s="185">
        <f ca="1">C21*$G$9</f>
        <v>0</v>
      </c>
      <c r="D19" s="185">
        <f ca="1">D21*$G$9</f>
        <v>0</v>
      </c>
      <c r="E19" s="185">
        <f ca="1">E21*$G$9</f>
        <v>0</v>
      </c>
      <c r="F19" s="185">
        <f t="shared" ref="F19:H19" ca="1" si="0">F21*$G$9</f>
        <v>0</v>
      </c>
      <c r="G19" s="185">
        <f t="shared" ca="1" si="0"/>
        <v>0</v>
      </c>
      <c r="H19" s="185">
        <f t="shared" ca="1" si="0"/>
        <v>0</v>
      </c>
      <c r="I19" s="186">
        <f t="shared" ref="I19:Q19" ca="1" si="1">I21*$G$9</f>
        <v>0</v>
      </c>
      <c r="J19" s="185">
        <f t="shared" ca="1" si="1"/>
        <v>0</v>
      </c>
      <c r="K19" s="118">
        <f t="shared" ca="1" si="1"/>
        <v>0</v>
      </c>
      <c r="L19" s="118">
        <f t="shared" ca="1" si="1"/>
        <v>0</v>
      </c>
      <c r="M19" s="118">
        <f t="shared" ca="1" si="1"/>
        <v>0</v>
      </c>
      <c r="N19" s="118">
        <f t="shared" ca="1" si="1"/>
        <v>0</v>
      </c>
      <c r="O19" s="118">
        <f t="shared" ca="1" si="1"/>
        <v>0</v>
      </c>
      <c r="P19" s="118">
        <f t="shared" ca="1" si="1"/>
        <v>0</v>
      </c>
      <c r="Q19" s="118">
        <f t="shared" ca="1" si="1"/>
        <v>0</v>
      </c>
      <c r="R19" s="120">
        <f ca="1">SUM(B19:Q19)</f>
        <v>0</v>
      </c>
    </row>
    <row r="20" spans="1:18" x14ac:dyDescent="0.35">
      <c r="A20" s="151" t="s">
        <v>75</v>
      </c>
      <c r="B20" s="3"/>
      <c r="C20" s="4"/>
      <c r="D20" s="4"/>
      <c r="E20" s="4"/>
      <c r="F20" s="4"/>
      <c r="G20" s="4"/>
      <c r="H20" s="4"/>
      <c r="I20" s="5"/>
      <c r="J20" s="110"/>
      <c r="K20" s="149"/>
      <c r="L20" s="149"/>
      <c r="M20" s="149"/>
      <c r="N20" s="149"/>
      <c r="O20" s="149"/>
      <c r="P20" s="149"/>
      <c r="Q20" s="150"/>
      <c r="R20" s="67">
        <f>SUM(B20:Q20)</f>
        <v>0</v>
      </c>
    </row>
    <row r="21" spans="1:18" x14ac:dyDescent="0.35">
      <c r="A21" s="140" t="s">
        <v>76</v>
      </c>
      <c r="B21" s="141">
        <f t="shared" ref="B21:M21" si="2">B23+B25</f>
        <v>0</v>
      </c>
      <c r="C21" s="142">
        <f t="shared" si="2"/>
        <v>0</v>
      </c>
      <c r="D21" s="142">
        <f t="shared" si="2"/>
        <v>0</v>
      </c>
      <c r="E21" s="142">
        <f t="shared" si="2"/>
        <v>0</v>
      </c>
      <c r="F21" s="142">
        <f t="shared" si="2"/>
        <v>0</v>
      </c>
      <c r="G21" s="142">
        <f t="shared" si="2"/>
        <v>0</v>
      </c>
      <c r="H21" s="142">
        <f t="shared" si="2"/>
        <v>0</v>
      </c>
      <c r="I21" s="143">
        <f t="shared" si="2"/>
        <v>0</v>
      </c>
      <c r="J21" s="144">
        <f t="shared" si="2"/>
        <v>0</v>
      </c>
      <c r="K21" s="144">
        <f t="shared" si="2"/>
        <v>0</v>
      </c>
      <c r="L21" s="144">
        <f t="shared" si="2"/>
        <v>0</v>
      </c>
      <c r="M21" s="144">
        <f t="shared" si="2"/>
        <v>0</v>
      </c>
      <c r="N21" s="110"/>
      <c r="O21" s="110"/>
      <c r="P21" s="110"/>
      <c r="Q21" s="110"/>
      <c r="R21" s="137">
        <f>SUM(B21:Q21)</f>
        <v>0</v>
      </c>
    </row>
    <row r="22" spans="1:18" x14ac:dyDescent="0.35">
      <c r="A22" s="139" t="s">
        <v>77</v>
      </c>
      <c r="B22" s="145">
        <f ca="1">B23*$G$9</f>
        <v>0</v>
      </c>
      <c r="C22" s="146">
        <f ca="1">C23*$G$9</f>
        <v>0</v>
      </c>
      <c r="D22" s="146">
        <f ca="1">D23*$G$9</f>
        <v>0</v>
      </c>
      <c r="E22" s="146">
        <f t="shared" ref="E22:I22" ca="1" si="3">E23*$G$9</f>
        <v>0</v>
      </c>
      <c r="F22" s="146">
        <f t="shared" ca="1" si="3"/>
        <v>0</v>
      </c>
      <c r="G22" s="146">
        <f t="shared" ca="1" si="3"/>
        <v>0</v>
      </c>
      <c r="H22" s="146">
        <f ca="1">H23*$G$9</f>
        <v>0</v>
      </c>
      <c r="I22" s="147">
        <f t="shared" ca="1" si="3"/>
        <v>0</v>
      </c>
      <c r="J22" s="110"/>
      <c r="K22" s="110"/>
      <c r="L22" s="110"/>
      <c r="M22" s="110"/>
      <c r="N22" s="110"/>
      <c r="O22" s="110"/>
      <c r="P22" s="110"/>
      <c r="Q22" s="110"/>
      <c r="R22" s="148">
        <f t="shared" ref="R22:R23" ca="1" si="4">SUM(B22:Q22)</f>
        <v>0</v>
      </c>
    </row>
    <row r="23" spans="1:18" x14ac:dyDescent="0.35">
      <c r="A23" s="138" t="s">
        <v>78</v>
      </c>
      <c r="B23" s="6"/>
      <c r="C23" s="7"/>
      <c r="D23" s="7"/>
      <c r="E23" s="7"/>
      <c r="F23" s="7"/>
      <c r="G23" s="7"/>
      <c r="H23" s="7"/>
      <c r="I23" s="8"/>
      <c r="J23" s="110"/>
      <c r="K23" s="110"/>
      <c r="L23" s="110"/>
      <c r="M23" s="110"/>
      <c r="N23" s="110"/>
      <c r="O23" s="110"/>
      <c r="P23" s="110"/>
      <c r="Q23" s="110"/>
      <c r="R23" s="137">
        <f t="shared" si="4"/>
        <v>0</v>
      </c>
    </row>
    <row r="24" spans="1:18" x14ac:dyDescent="0.35">
      <c r="A24" s="139" t="s">
        <v>79</v>
      </c>
      <c r="B24" s="70">
        <f ca="1">B25*$G$9</f>
        <v>0</v>
      </c>
      <c r="C24" s="71">
        <f ca="1">C25*$G$9</f>
        <v>0</v>
      </c>
      <c r="D24" s="71">
        <f ca="1">D25*$G$9</f>
        <v>0</v>
      </c>
      <c r="E24" s="71">
        <f ca="1">E25*$G$9</f>
        <v>0</v>
      </c>
      <c r="F24" s="71">
        <f t="shared" ref="F24:I24" ca="1" si="5">F25*$G$9</f>
        <v>0</v>
      </c>
      <c r="G24" s="71">
        <f t="shared" ca="1" si="5"/>
        <v>0</v>
      </c>
      <c r="H24" s="71">
        <f t="shared" ca="1" si="5"/>
        <v>0</v>
      </c>
      <c r="I24" s="72">
        <f t="shared" ca="1" si="5"/>
        <v>0</v>
      </c>
      <c r="J24" s="71">
        <f t="shared" ref="J24:Q24" ca="1" si="6">J25*$G$9</f>
        <v>0</v>
      </c>
      <c r="K24" s="71">
        <f t="shared" ca="1" si="6"/>
        <v>0</v>
      </c>
      <c r="L24" s="71">
        <f t="shared" ca="1" si="6"/>
        <v>0</v>
      </c>
      <c r="M24" s="71">
        <f t="shared" ca="1" si="6"/>
        <v>0</v>
      </c>
      <c r="N24" s="71">
        <f t="shared" ca="1" si="6"/>
        <v>0</v>
      </c>
      <c r="O24" s="71">
        <f t="shared" ca="1" si="6"/>
        <v>0</v>
      </c>
      <c r="P24" s="71">
        <f t="shared" ca="1" si="6"/>
        <v>0</v>
      </c>
      <c r="Q24" s="72">
        <f t="shared" ca="1" si="6"/>
        <v>0</v>
      </c>
      <c r="R24" s="67">
        <f ca="1">SUM(B24:Q24)</f>
        <v>0</v>
      </c>
    </row>
    <row r="25" spans="1:18" x14ac:dyDescent="0.35">
      <c r="A25" s="138" t="s">
        <v>80</v>
      </c>
      <c r="B25" s="9"/>
      <c r="C25" s="10"/>
      <c r="D25" s="10"/>
      <c r="E25" s="10"/>
      <c r="F25" s="10"/>
      <c r="G25" s="10"/>
      <c r="H25" s="10"/>
      <c r="I25" s="11"/>
      <c r="J25" s="12"/>
      <c r="K25" s="12"/>
      <c r="L25" s="12"/>
      <c r="M25" s="12"/>
      <c r="N25" s="110"/>
      <c r="O25" s="110"/>
      <c r="P25" s="110"/>
      <c r="Q25" s="110"/>
      <c r="R25" s="137">
        <f>SUM(B25:Q25)</f>
        <v>0</v>
      </c>
    </row>
    <row r="26" spans="1:18" x14ac:dyDescent="0.35">
      <c r="A26" s="77" t="s">
        <v>5</v>
      </c>
      <c r="B26" s="78">
        <f ca="1">B19</f>
        <v>0</v>
      </c>
      <c r="C26" s="79">
        <f t="shared" ref="C26:Q26" ca="1" si="7">C19+B26</f>
        <v>0</v>
      </c>
      <c r="D26" s="79">
        <f t="shared" ca="1" si="7"/>
        <v>0</v>
      </c>
      <c r="E26" s="79">
        <f t="shared" ca="1" si="7"/>
        <v>0</v>
      </c>
      <c r="F26" s="79">
        <f t="shared" ca="1" si="7"/>
        <v>0</v>
      </c>
      <c r="G26" s="79">
        <f t="shared" ca="1" si="7"/>
        <v>0</v>
      </c>
      <c r="H26" s="79">
        <f t="shared" ca="1" si="7"/>
        <v>0</v>
      </c>
      <c r="I26" s="80">
        <f t="shared" ca="1" si="7"/>
        <v>0</v>
      </c>
      <c r="J26" s="79">
        <f t="shared" ca="1" si="7"/>
        <v>0</v>
      </c>
      <c r="K26" s="79">
        <f t="shared" ca="1" si="7"/>
        <v>0</v>
      </c>
      <c r="L26" s="79">
        <f t="shared" ca="1" si="7"/>
        <v>0</v>
      </c>
      <c r="M26" s="79">
        <f t="shared" ca="1" si="7"/>
        <v>0</v>
      </c>
      <c r="N26" s="79">
        <f t="shared" ca="1" si="7"/>
        <v>0</v>
      </c>
      <c r="O26" s="79">
        <f t="shared" ca="1" si="7"/>
        <v>0</v>
      </c>
      <c r="P26" s="79">
        <f t="shared" ca="1" si="7"/>
        <v>0</v>
      </c>
      <c r="Q26" s="80">
        <f t="shared" ca="1" si="7"/>
        <v>0</v>
      </c>
      <c r="R26" s="67">
        <f ca="1">Q26</f>
        <v>0</v>
      </c>
    </row>
    <row r="27" spans="1:18" x14ac:dyDescent="0.35">
      <c r="A27" s="76" t="s">
        <v>17</v>
      </c>
      <c r="B27" s="122">
        <f>B21</f>
        <v>0</v>
      </c>
      <c r="C27" s="123">
        <f t="shared" ref="C27:Q27" si="8">B27+C21</f>
        <v>0</v>
      </c>
      <c r="D27" s="123">
        <f t="shared" si="8"/>
        <v>0</v>
      </c>
      <c r="E27" s="123">
        <f t="shared" si="8"/>
        <v>0</v>
      </c>
      <c r="F27" s="123">
        <f t="shared" si="8"/>
        <v>0</v>
      </c>
      <c r="G27" s="123">
        <f t="shared" si="8"/>
        <v>0</v>
      </c>
      <c r="H27" s="123">
        <f t="shared" si="8"/>
        <v>0</v>
      </c>
      <c r="I27" s="124">
        <f t="shared" si="8"/>
        <v>0</v>
      </c>
      <c r="J27" s="125">
        <f t="shared" si="8"/>
        <v>0</v>
      </c>
      <c r="K27" s="125">
        <f t="shared" si="8"/>
        <v>0</v>
      </c>
      <c r="L27" s="125">
        <f t="shared" si="8"/>
        <v>0</v>
      </c>
      <c r="M27" s="125">
        <f t="shared" si="8"/>
        <v>0</v>
      </c>
      <c r="N27" s="125">
        <f t="shared" si="8"/>
        <v>0</v>
      </c>
      <c r="O27" s="125">
        <f t="shared" si="8"/>
        <v>0</v>
      </c>
      <c r="P27" s="125">
        <f t="shared" si="8"/>
        <v>0</v>
      </c>
      <c r="Q27" s="124">
        <f t="shared" si="8"/>
        <v>0</v>
      </c>
      <c r="R27" s="126">
        <f>Q27</f>
        <v>0</v>
      </c>
    </row>
    <row r="28" spans="1:18" ht="15" thickBot="1" x14ac:dyDescent="0.4">
      <c r="A28" s="127" t="s">
        <v>81</v>
      </c>
      <c r="B28" s="83">
        <f t="shared" ref="B28:I28" ca="1" si="9">IFERROR(B22/B20,0)</f>
        <v>0</v>
      </c>
      <c r="C28" s="84">
        <f t="shared" ca="1" si="9"/>
        <v>0</v>
      </c>
      <c r="D28" s="84">
        <f t="shared" ca="1" si="9"/>
        <v>0</v>
      </c>
      <c r="E28" s="84">
        <f t="shared" ca="1" si="9"/>
        <v>0</v>
      </c>
      <c r="F28" s="84">
        <f t="shared" ca="1" si="9"/>
        <v>0</v>
      </c>
      <c r="G28" s="84">
        <f t="shared" ca="1" si="9"/>
        <v>0</v>
      </c>
      <c r="H28" s="84">
        <f t="shared" ca="1" si="9"/>
        <v>0</v>
      </c>
      <c r="I28" s="85">
        <f t="shared" ca="1" si="9"/>
        <v>0</v>
      </c>
      <c r="J28" s="84">
        <f t="shared" ref="J28:Q28" ca="1" si="10">IFERROR((J19-J24)/J20,0)</f>
        <v>0</v>
      </c>
      <c r="K28" s="84">
        <f t="shared" ca="1" si="10"/>
        <v>0</v>
      </c>
      <c r="L28" s="84">
        <f t="shared" ca="1" si="10"/>
        <v>0</v>
      </c>
      <c r="M28" s="84">
        <f t="shared" ca="1" si="10"/>
        <v>0</v>
      </c>
      <c r="N28" s="84">
        <f t="shared" ca="1" si="10"/>
        <v>0</v>
      </c>
      <c r="O28" s="84">
        <f t="shared" ca="1" si="10"/>
        <v>0</v>
      </c>
      <c r="P28" s="84">
        <f t="shared" ca="1" si="10"/>
        <v>0</v>
      </c>
      <c r="Q28" s="84">
        <f t="shared" ca="1" si="10"/>
        <v>0</v>
      </c>
      <c r="R28" s="128">
        <f ca="1">IFERROR(R22/R20,0)</f>
        <v>0</v>
      </c>
    </row>
    <row r="29" spans="1:18" ht="15" thickBot="1" x14ac:dyDescent="0.4">
      <c r="A29" s="111"/>
      <c r="B29" s="129"/>
      <c r="C29" s="111"/>
      <c r="D29" s="111"/>
      <c r="E29" s="111"/>
      <c r="F29" s="111"/>
      <c r="G29" s="111"/>
      <c r="H29" s="111"/>
      <c r="I29" s="130"/>
      <c r="J29" s="111"/>
      <c r="K29" s="111"/>
      <c r="L29" s="111"/>
      <c r="M29" s="111"/>
      <c r="N29" s="111"/>
      <c r="O29" s="111"/>
      <c r="P29" s="111"/>
      <c r="Q29" s="111"/>
      <c r="R29" s="131"/>
    </row>
    <row r="30" spans="1:18" x14ac:dyDescent="0.35">
      <c r="A30" s="132" t="s">
        <v>82</v>
      </c>
      <c r="B30" s="133">
        <f ca="1">B31*$G$9</f>
        <v>0</v>
      </c>
      <c r="C30" s="134">
        <f ca="1">C31*$G$9</f>
        <v>0</v>
      </c>
      <c r="D30" s="134">
        <f ca="1">D31*$G$9</f>
        <v>0</v>
      </c>
      <c r="E30" s="134">
        <f ca="1">E31*$G$9</f>
        <v>0</v>
      </c>
      <c r="F30" s="134">
        <f t="shared" ref="F30:H30" ca="1" si="11">F31*$G$9</f>
        <v>0</v>
      </c>
      <c r="G30" s="134">
        <f t="shared" ca="1" si="11"/>
        <v>0</v>
      </c>
      <c r="H30" s="134">
        <f t="shared" ca="1" si="11"/>
        <v>0</v>
      </c>
      <c r="I30" s="135">
        <f t="shared" ref="I30:Q30" ca="1" si="12">I31*$G$9</f>
        <v>0</v>
      </c>
      <c r="J30" s="134">
        <f t="shared" ca="1" si="12"/>
        <v>0</v>
      </c>
      <c r="K30" s="134">
        <f t="shared" ca="1" si="12"/>
        <v>0</v>
      </c>
      <c r="L30" s="134">
        <f t="shared" ca="1" si="12"/>
        <v>0</v>
      </c>
      <c r="M30" s="134">
        <f t="shared" ca="1" si="12"/>
        <v>0</v>
      </c>
      <c r="N30" s="134">
        <f t="shared" ca="1" si="12"/>
        <v>0</v>
      </c>
      <c r="O30" s="134">
        <f t="shared" ca="1" si="12"/>
        <v>0</v>
      </c>
      <c r="P30" s="134">
        <f t="shared" ca="1" si="12"/>
        <v>0</v>
      </c>
      <c r="Q30" s="135">
        <f t="shared" ca="1" si="12"/>
        <v>0</v>
      </c>
      <c r="R30" s="136">
        <f ca="1">SUM(B30:Q30)</f>
        <v>0</v>
      </c>
    </row>
    <row r="31" spans="1:18" x14ac:dyDescent="0.35">
      <c r="A31" s="77" t="s">
        <v>83</v>
      </c>
      <c r="B31" s="9"/>
      <c r="C31" s="10"/>
      <c r="D31" s="10"/>
      <c r="E31" s="10"/>
      <c r="F31" s="10"/>
      <c r="G31" s="10"/>
      <c r="H31" s="10"/>
      <c r="I31" s="11"/>
      <c r="J31" s="12"/>
      <c r="K31" s="12"/>
      <c r="L31" s="12"/>
      <c r="M31" s="12"/>
      <c r="N31" s="12"/>
      <c r="O31" s="12"/>
      <c r="P31" s="12"/>
      <c r="Q31" s="11"/>
      <c r="R31" s="121">
        <f>SUM(B31:Q31)</f>
        <v>0</v>
      </c>
    </row>
    <row r="32" spans="1:18" x14ac:dyDescent="0.35">
      <c r="A32" s="77" t="s">
        <v>6</v>
      </c>
      <c r="B32" s="78">
        <f ca="1">B30</f>
        <v>0</v>
      </c>
      <c r="C32" s="79">
        <f t="shared" ref="C32:O32" ca="1" si="13">C30+B32</f>
        <v>0</v>
      </c>
      <c r="D32" s="79">
        <f t="shared" ca="1" si="13"/>
        <v>0</v>
      </c>
      <c r="E32" s="79">
        <f t="shared" ca="1" si="13"/>
        <v>0</v>
      </c>
      <c r="F32" s="79">
        <f t="shared" ref="F32" ca="1" si="14">F30+E32</f>
        <v>0</v>
      </c>
      <c r="G32" s="79">
        <f t="shared" ref="G32" ca="1" si="15">G30+F32</f>
        <v>0</v>
      </c>
      <c r="H32" s="79">
        <f t="shared" ref="H32" ca="1" si="16">H30+G32</f>
        <v>0</v>
      </c>
      <c r="I32" s="80">
        <f t="shared" ca="1" si="13"/>
        <v>0</v>
      </c>
      <c r="J32" s="79">
        <f t="shared" ca="1" si="13"/>
        <v>0</v>
      </c>
      <c r="K32" s="79">
        <f t="shared" ca="1" si="13"/>
        <v>0</v>
      </c>
      <c r="L32" s="79">
        <f t="shared" ca="1" si="13"/>
        <v>0</v>
      </c>
      <c r="M32" s="79">
        <f t="shared" ca="1" si="13"/>
        <v>0</v>
      </c>
      <c r="N32" s="79">
        <f t="shared" ca="1" si="13"/>
        <v>0</v>
      </c>
      <c r="O32" s="79">
        <f t="shared" ca="1" si="13"/>
        <v>0</v>
      </c>
      <c r="P32" s="79">
        <f ca="1">P30+O32</f>
        <v>0</v>
      </c>
      <c r="Q32" s="80">
        <f ca="1">Q30+P32</f>
        <v>0</v>
      </c>
      <c r="R32" s="81">
        <f ca="1">Q32</f>
        <v>0</v>
      </c>
    </row>
    <row r="33" spans="1:19" ht="29.5" thickBot="1" x14ac:dyDescent="0.4">
      <c r="A33" s="82" t="s">
        <v>48</v>
      </c>
      <c r="B33" s="83">
        <f t="shared" ref="B33:Q33" ca="1" si="17">B26-B32</f>
        <v>0</v>
      </c>
      <c r="C33" s="84">
        <f t="shared" ca="1" si="17"/>
        <v>0</v>
      </c>
      <c r="D33" s="84">
        <f t="shared" ca="1" si="17"/>
        <v>0</v>
      </c>
      <c r="E33" s="84">
        <f t="shared" ca="1" si="17"/>
        <v>0</v>
      </c>
      <c r="F33" s="84">
        <f t="shared" ca="1" si="17"/>
        <v>0</v>
      </c>
      <c r="G33" s="84">
        <f t="shared" ca="1" si="17"/>
        <v>0</v>
      </c>
      <c r="H33" s="84">
        <f t="shared" ca="1" si="17"/>
        <v>0</v>
      </c>
      <c r="I33" s="85">
        <f t="shared" ca="1" si="17"/>
        <v>0</v>
      </c>
      <c r="J33" s="84">
        <f t="shared" ca="1" si="17"/>
        <v>0</v>
      </c>
      <c r="K33" s="84">
        <f t="shared" ca="1" si="17"/>
        <v>0</v>
      </c>
      <c r="L33" s="84">
        <f t="shared" ca="1" si="17"/>
        <v>0</v>
      </c>
      <c r="M33" s="84">
        <f t="shared" ca="1" si="17"/>
        <v>0</v>
      </c>
      <c r="N33" s="84">
        <f t="shared" ca="1" si="17"/>
        <v>0</v>
      </c>
      <c r="O33" s="84">
        <f t="shared" ca="1" si="17"/>
        <v>0</v>
      </c>
      <c r="P33" s="84">
        <f ca="1">P26-P32</f>
        <v>0</v>
      </c>
      <c r="Q33" s="85">
        <f t="shared" ca="1" si="17"/>
        <v>0</v>
      </c>
      <c r="R33" s="86">
        <f ca="1">Q33</f>
        <v>0</v>
      </c>
    </row>
    <row r="34" spans="1:19" x14ac:dyDescent="0.35">
      <c r="A34" s="87"/>
      <c r="B34" s="88"/>
      <c r="C34" s="89"/>
      <c r="D34" s="89"/>
      <c r="E34" s="89"/>
      <c r="F34" s="89"/>
      <c r="G34" s="89"/>
      <c r="H34" s="89"/>
      <c r="I34" s="90"/>
      <c r="J34" s="79"/>
      <c r="K34" s="79"/>
      <c r="L34" s="79"/>
      <c r="M34" s="79"/>
      <c r="N34" s="79"/>
      <c r="O34" s="79"/>
      <c r="P34" s="79"/>
      <c r="Q34" s="79"/>
      <c r="R34" s="91"/>
    </row>
    <row r="35" spans="1:19" x14ac:dyDescent="0.35">
      <c r="A35" s="92" t="s">
        <v>51</v>
      </c>
      <c r="B35" s="93">
        <f ca="1">SUM(B36:B37)</f>
        <v>0</v>
      </c>
      <c r="C35" s="94">
        <f t="shared" ref="C35:Q35" ca="1" si="18">SUM(C36:C37)</f>
        <v>0</v>
      </c>
      <c r="D35" s="94">
        <f t="shared" ca="1" si="18"/>
        <v>0</v>
      </c>
      <c r="E35" s="94">
        <f t="shared" ca="1" si="18"/>
        <v>0</v>
      </c>
      <c r="F35" s="94">
        <f t="shared" ref="F35:H35" ca="1" si="19">SUM(F36:F37)</f>
        <v>0</v>
      </c>
      <c r="G35" s="94">
        <f t="shared" ca="1" si="19"/>
        <v>0</v>
      </c>
      <c r="H35" s="94">
        <f t="shared" ca="1" si="19"/>
        <v>0</v>
      </c>
      <c r="I35" s="95">
        <f t="shared" ca="1" si="18"/>
        <v>0</v>
      </c>
      <c r="J35" s="94">
        <f t="shared" ca="1" si="18"/>
        <v>0</v>
      </c>
      <c r="K35" s="94">
        <f t="shared" ca="1" si="18"/>
        <v>0</v>
      </c>
      <c r="L35" s="94">
        <f t="shared" ca="1" si="18"/>
        <v>0</v>
      </c>
      <c r="M35" s="94">
        <f t="shared" ca="1" si="18"/>
        <v>0</v>
      </c>
      <c r="N35" s="94">
        <f t="shared" ca="1" si="18"/>
        <v>0</v>
      </c>
      <c r="O35" s="94">
        <f t="shared" ca="1" si="18"/>
        <v>0</v>
      </c>
      <c r="P35" s="94">
        <f t="shared" ca="1" si="18"/>
        <v>0</v>
      </c>
      <c r="Q35" s="94">
        <f t="shared" ca="1" si="18"/>
        <v>0</v>
      </c>
      <c r="R35" s="96">
        <f ca="1">SUM(B35:Q35)</f>
        <v>0</v>
      </c>
    </row>
    <row r="36" spans="1:19" x14ac:dyDescent="0.35">
      <c r="A36" s="69" t="s">
        <v>84</v>
      </c>
      <c r="B36" s="70">
        <f>B38*$G$8</f>
        <v>0</v>
      </c>
      <c r="C36" s="71">
        <f t="shared" ref="C36:I36" si="20">C38*$G$8</f>
        <v>0</v>
      </c>
      <c r="D36" s="71">
        <f t="shared" si="20"/>
        <v>0</v>
      </c>
      <c r="E36" s="71">
        <f t="shared" si="20"/>
        <v>0</v>
      </c>
      <c r="F36" s="71">
        <f t="shared" si="20"/>
        <v>0</v>
      </c>
      <c r="G36" s="71">
        <f t="shared" si="20"/>
        <v>0</v>
      </c>
      <c r="H36" s="71">
        <f t="shared" si="20"/>
        <v>0</v>
      </c>
      <c r="I36" s="72">
        <f t="shared" si="20"/>
        <v>0</v>
      </c>
      <c r="J36" s="97"/>
      <c r="K36" s="97"/>
      <c r="L36" s="97"/>
      <c r="M36" s="97"/>
      <c r="N36" s="97"/>
      <c r="O36" s="97"/>
      <c r="P36" s="97"/>
      <c r="Q36" s="97"/>
      <c r="R36" s="67">
        <f>SUM(B36:Q36)</f>
        <v>0</v>
      </c>
    </row>
    <row r="37" spans="1:19" x14ac:dyDescent="0.35">
      <c r="A37" s="69" t="s">
        <v>85</v>
      </c>
      <c r="B37" s="70">
        <f ca="1">B39*B33</f>
        <v>0</v>
      </c>
      <c r="C37" s="71">
        <f t="shared" ref="C37:Q37" ca="1" si="21">C39*((C33+B33)/2)</f>
        <v>0</v>
      </c>
      <c r="D37" s="71">
        <f t="shared" ca="1" si="21"/>
        <v>0</v>
      </c>
      <c r="E37" s="71">
        <f t="shared" ca="1" si="21"/>
        <v>0</v>
      </c>
      <c r="F37" s="71">
        <f t="shared" ca="1" si="21"/>
        <v>0</v>
      </c>
      <c r="G37" s="71">
        <f t="shared" ca="1" si="21"/>
        <v>0</v>
      </c>
      <c r="H37" s="71">
        <f t="shared" ca="1" si="21"/>
        <v>0</v>
      </c>
      <c r="I37" s="72">
        <f t="shared" ca="1" si="21"/>
        <v>0</v>
      </c>
      <c r="J37" s="71">
        <f t="shared" ca="1" si="21"/>
        <v>0</v>
      </c>
      <c r="K37" s="71">
        <f t="shared" ca="1" si="21"/>
        <v>0</v>
      </c>
      <c r="L37" s="71">
        <f t="shared" ca="1" si="21"/>
        <v>0</v>
      </c>
      <c r="M37" s="71">
        <f t="shared" ca="1" si="21"/>
        <v>0</v>
      </c>
      <c r="N37" s="71">
        <f t="shared" ca="1" si="21"/>
        <v>0</v>
      </c>
      <c r="O37" s="71">
        <f t="shared" ca="1" si="21"/>
        <v>0</v>
      </c>
      <c r="P37" s="71">
        <f t="shared" ca="1" si="21"/>
        <v>0</v>
      </c>
      <c r="Q37" s="71">
        <f t="shared" ca="1" si="21"/>
        <v>0</v>
      </c>
      <c r="R37" s="67">
        <f ca="1">SUM(B37:Q37)</f>
        <v>0</v>
      </c>
    </row>
    <row r="38" spans="1:19" x14ac:dyDescent="0.35">
      <c r="A38" s="69" t="s">
        <v>26</v>
      </c>
      <c r="B38" s="98">
        <f>IF($G$8&gt;45000,1.4%,1.5%)</f>
        <v>1.4999999999999999E-2</v>
      </c>
      <c r="C38" s="99">
        <f>IF($G$8&gt;45000,1.2%,1.35%)</f>
        <v>1.3500000000000002E-2</v>
      </c>
      <c r="D38" s="99">
        <f>IF($G$8&gt;45000,1%,1.2%)</f>
        <v>1.2E-2</v>
      </c>
      <c r="E38" s="99">
        <f>IF($G$8&gt;45000,0.8%,1.05%)</f>
        <v>1.0500000000000001E-2</v>
      </c>
      <c r="F38" s="99">
        <f>IF($G$8&gt;45000,0.6%,0.9%)</f>
        <v>9.0000000000000011E-3</v>
      </c>
      <c r="G38" s="99">
        <f>IF($G$8&gt;45000,0.4%,0.75%)</f>
        <v>7.4999999999999997E-3</v>
      </c>
      <c r="H38" s="99">
        <f>IF($G$8&gt;45000,0.2%,0.6%)</f>
        <v>6.0000000000000001E-3</v>
      </c>
      <c r="I38" s="100">
        <f>IF($G$8&gt;45000,0%,0.45%)</f>
        <v>4.5000000000000005E-3</v>
      </c>
      <c r="J38" s="97"/>
      <c r="K38" s="97"/>
      <c r="L38" s="97"/>
      <c r="M38" s="97"/>
      <c r="N38" s="97"/>
      <c r="O38" s="97"/>
      <c r="P38" s="97"/>
      <c r="Q38" s="97"/>
      <c r="R38" s="67"/>
    </row>
    <row r="39" spans="1:19" x14ac:dyDescent="0.35">
      <c r="A39" s="69" t="s">
        <v>27</v>
      </c>
      <c r="B39" s="101">
        <v>2.5000000000000001E-2</v>
      </c>
      <c r="C39" s="102">
        <v>2.5000000000000001E-2</v>
      </c>
      <c r="D39" s="102">
        <v>2.5000000000000001E-2</v>
      </c>
      <c r="E39" s="102">
        <v>2.5000000000000001E-2</v>
      </c>
      <c r="F39" s="102">
        <v>2.5000000000000001E-2</v>
      </c>
      <c r="G39" s="102">
        <v>2.5000000000000001E-2</v>
      </c>
      <c r="H39" s="102">
        <v>2.5000000000000001E-2</v>
      </c>
      <c r="I39" s="103">
        <v>2.5000000000000001E-2</v>
      </c>
      <c r="J39" s="104">
        <v>1.2500000000000001E-2</v>
      </c>
      <c r="K39" s="104">
        <v>1.2500000000000001E-2</v>
      </c>
      <c r="L39" s="104">
        <v>1.2500000000000001E-2</v>
      </c>
      <c r="M39" s="104">
        <v>1.2500000000000001E-2</v>
      </c>
      <c r="N39" s="104">
        <v>1.2500000000000001E-2</v>
      </c>
      <c r="O39" s="104">
        <v>1.2500000000000001E-2</v>
      </c>
      <c r="P39" s="104">
        <v>1.2500000000000001E-2</v>
      </c>
      <c r="Q39" s="105">
        <v>1.2500000000000001E-2</v>
      </c>
      <c r="R39" s="67"/>
    </row>
    <row r="40" spans="1:19" x14ac:dyDescent="0.35">
      <c r="A40" s="106" t="s">
        <v>32</v>
      </c>
      <c r="B40" s="107">
        <f ca="1">IFERROR(B41/(B41+B26),0)</f>
        <v>0</v>
      </c>
      <c r="C40" s="107">
        <f t="shared" ref="C40:Q40" ca="1" si="22">IFERROR(C41/(C41+C26),0)</f>
        <v>0</v>
      </c>
      <c r="D40" s="107">
        <f t="shared" ca="1" si="22"/>
        <v>0</v>
      </c>
      <c r="E40" s="107">
        <f t="shared" ca="1" si="22"/>
        <v>0</v>
      </c>
      <c r="F40" s="108">
        <f t="shared" ca="1" si="22"/>
        <v>0</v>
      </c>
      <c r="G40" s="108">
        <f t="shared" ca="1" si="22"/>
        <v>0</v>
      </c>
      <c r="H40" s="108">
        <f t="shared" ca="1" si="22"/>
        <v>0</v>
      </c>
      <c r="I40" s="109">
        <f t="shared" ca="1" si="22"/>
        <v>0</v>
      </c>
      <c r="J40" s="110">
        <f t="shared" ca="1" si="22"/>
        <v>0</v>
      </c>
      <c r="K40" s="110">
        <f t="shared" ca="1" si="22"/>
        <v>0</v>
      </c>
      <c r="L40" s="110">
        <f t="shared" ca="1" si="22"/>
        <v>0</v>
      </c>
      <c r="M40" s="110">
        <f t="shared" ca="1" si="22"/>
        <v>0</v>
      </c>
      <c r="N40" s="110">
        <f t="shared" ca="1" si="22"/>
        <v>0</v>
      </c>
      <c r="O40" s="110">
        <f t="shared" ca="1" si="22"/>
        <v>0</v>
      </c>
      <c r="P40" s="110">
        <f t="shared" ca="1" si="22"/>
        <v>0</v>
      </c>
      <c r="Q40" s="110">
        <f t="shared" ca="1" si="22"/>
        <v>0</v>
      </c>
      <c r="R40" s="67"/>
    </row>
    <row r="41" spans="1:19" x14ac:dyDescent="0.35">
      <c r="A41" s="92" t="s">
        <v>50</v>
      </c>
      <c r="B41" s="93">
        <f ca="1">B35</f>
        <v>0</v>
      </c>
      <c r="C41" s="94">
        <f t="shared" ref="C41:Q41" ca="1" si="23">B41+C35</f>
        <v>0</v>
      </c>
      <c r="D41" s="94">
        <f t="shared" ca="1" si="23"/>
        <v>0</v>
      </c>
      <c r="E41" s="94">
        <f t="shared" ca="1" si="23"/>
        <v>0</v>
      </c>
      <c r="F41" s="94">
        <f t="shared" ca="1" si="23"/>
        <v>0</v>
      </c>
      <c r="G41" s="94">
        <f t="shared" ca="1" si="23"/>
        <v>0</v>
      </c>
      <c r="H41" s="94">
        <f t="shared" ca="1" si="23"/>
        <v>0</v>
      </c>
      <c r="I41" s="95">
        <f t="shared" ca="1" si="23"/>
        <v>0</v>
      </c>
      <c r="J41" s="94">
        <f t="shared" ca="1" si="23"/>
        <v>0</v>
      </c>
      <c r="K41" s="94">
        <f t="shared" ca="1" si="23"/>
        <v>0</v>
      </c>
      <c r="L41" s="94">
        <f t="shared" ca="1" si="23"/>
        <v>0</v>
      </c>
      <c r="M41" s="94">
        <f t="shared" ca="1" si="23"/>
        <v>0</v>
      </c>
      <c r="N41" s="94">
        <f t="shared" ca="1" si="23"/>
        <v>0</v>
      </c>
      <c r="O41" s="94">
        <f t="shared" ca="1" si="23"/>
        <v>0</v>
      </c>
      <c r="P41" s="94">
        <f t="shared" ca="1" si="23"/>
        <v>0</v>
      </c>
      <c r="Q41" s="94">
        <f t="shared" ca="1" si="23"/>
        <v>0</v>
      </c>
      <c r="R41" s="96">
        <f ca="1">Q41</f>
        <v>0</v>
      </c>
    </row>
    <row r="42" spans="1:19" ht="15" thickBot="1" x14ac:dyDescent="0.4">
      <c r="A42" s="111"/>
      <c r="B42" s="112"/>
      <c r="C42" s="113"/>
      <c r="D42" s="113"/>
      <c r="E42" s="113"/>
      <c r="F42" s="113"/>
      <c r="G42" s="113"/>
      <c r="H42" s="113"/>
      <c r="I42" s="114"/>
      <c r="J42" s="111"/>
      <c r="K42" s="111"/>
      <c r="L42" s="111"/>
      <c r="M42" s="111"/>
      <c r="N42" s="111"/>
      <c r="O42" s="111"/>
      <c r="P42" s="111"/>
      <c r="Q42" s="111"/>
      <c r="R42" s="115"/>
    </row>
    <row r="43" spans="1:19" x14ac:dyDescent="0.35">
      <c r="A43" s="116" t="s">
        <v>31</v>
      </c>
      <c r="B43" s="117">
        <f>SUM(B44:B48)</f>
        <v>0</v>
      </c>
      <c r="C43" s="118">
        <f t="shared" ref="C43:Q43" si="24">SUM(C44:C48)</f>
        <v>0</v>
      </c>
      <c r="D43" s="118">
        <f t="shared" si="24"/>
        <v>0</v>
      </c>
      <c r="E43" s="118">
        <f t="shared" si="24"/>
        <v>0</v>
      </c>
      <c r="F43" s="118">
        <f t="shared" si="24"/>
        <v>0</v>
      </c>
      <c r="G43" s="118">
        <f t="shared" si="24"/>
        <v>0</v>
      </c>
      <c r="H43" s="118">
        <f t="shared" si="24"/>
        <v>0</v>
      </c>
      <c r="I43" s="119">
        <f t="shared" si="24"/>
        <v>0</v>
      </c>
      <c r="J43" s="118">
        <f t="shared" si="24"/>
        <v>0</v>
      </c>
      <c r="K43" s="118">
        <f t="shared" si="24"/>
        <v>0</v>
      </c>
      <c r="L43" s="118">
        <f t="shared" si="24"/>
        <v>0</v>
      </c>
      <c r="M43" s="118">
        <f t="shared" si="24"/>
        <v>0</v>
      </c>
      <c r="N43" s="118">
        <f t="shared" si="24"/>
        <v>0</v>
      </c>
      <c r="O43" s="118">
        <f t="shared" si="24"/>
        <v>0</v>
      </c>
      <c r="P43" s="118">
        <f t="shared" si="24"/>
        <v>0</v>
      </c>
      <c r="Q43" s="118">
        <f t="shared" si="24"/>
        <v>0</v>
      </c>
      <c r="R43" s="120">
        <f t="shared" ref="R43:R48" si="25">SUM(B43:Q43)</f>
        <v>0</v>
      </c>
    </row>
    <row r="44" spans="1:19" x14ac:dyDescent="0.35">
      <c r="A44" s="76" t="s">
        <v>33</v>
      </c>
      <c r="B44" s="13"/>
      <c r="C44" s="14"/>
      <c r="D44" s="14"/>
      <c r="E44" s="14"/>
      <c r="F44" s="14"/>
      <c r="G44" s="14"/>
      <c r="H44" s="14"/>
      <c r="I44" s="15"/>
      <c r="J44" s="14"/>
      <c r="K44" s="14"/>
      <c r="L44" s="14"/>
      <c r="M44" s="14"/>
      <c r="N44" s="14"/>
      <c r="O44" s="14"/>
      <c r="P44" s="14"/>
      <c r="Q44" s="14"/>
      <c r="R44" s="67">
        <f t="shared" si="25"/>
        <v>0</v>
      </c>
      <c r="S44" s="68"/>
    </row>
    <row r="45" spans="1:19" x14ac:dyDescent="0.35">
      <c r="A45" s="76" t="s">
        <v>34</v>
      </c>
      <c r="B45" s="16"/>
      <c r="C45" s="17"/>
      <c r="D45" s="17"/>
      <c r="E45" s="17"/>
      <c r="F45" s="17"/>
      <c r="G45" s="17"/>
      <c r="H45" s="17"/>
      <c r="I45" s="18"/>
      <c r="J45" s="17"/>
      <c r="K45" s="17"/>
      <c r="L45" s="17"/>
      <c r="M45" s="17"/>
      <c r="N45" s="17"/>
      <c r="O45" s="17"/>
      <c r="P45" s="17"/>
      <c r="Q45" s="17"/>
      <c r="R45" s="67">
        <f>SUM(B45:Q45)</f>
        <v>0</v>
      </c>
      <c r="S45" s="68"/>
    </row>
    <row r="46" spans="1:19" x14ac:dyDescent="0.35">
      <c r="A46" s="69" t="s">
        <v>47</v>
      </c>
      <c r="B46" s="73"/>
      <c r="C46" s="74"/>
      <c r="D46" s="74"/>
      <c r="E46" s="74"/>
      <c r="F46" s="74"/>
      <c r="G46" s="74"/>
      <c r="H46" s="74"/>
      <c r="I46" s="75"/>
      <c r="J46" s="74"/>
      <c r="K46" s="74"/>
      <c r="L46" s="74"/>
      <c r="M46" s="74"/>
      <c r="N46" s="74"/>
      <c r="O46" s="74"/>
      <c r="P46" s="74"/>
      <c r="Q46" s="17"/>
      <c r="R46" s="67">
        <f t="shared" si="25"/>
        <v>0</v>
      </c>
      <c r="S46" s="68"/>
    </row>
    <row r="47" spans="1:19" x14ac:dyDescent="0.35">
      <c r="A47" s="69" t="s">
        <v>4</v>
      </c>
      <c r="B47" s="70">
        <f>B69*6</f>
        <v>0</v>
      </c>
      <c r="C47" s="71">
        <f t="shared" ref="C47:Q47" si="26">C69*6</f>
        <v>0</v>
      </c>
      <c r="D47" s="71">
        <f t="shared" si="26"/>
        <v>0</v>
      </c>
      <c r="E47" s="71">
        <f t="shared" si="26"/>
        <v>0</v>
      </c>
      <c r="F47" s="71">
        <f t="shared" si="26"/>
        <v>0</v>
      </c>
      <c r="G47" s="71">
        <f t="shared" si="26"/>
        <v>0</v>
      </c>
      <c r="H47" s="71">
        <f t="shared" si="26"/>
        <v>0</v>
      </c>
      <c r="I47" s="72">
        <f t="shared" si="26"/>
        <v>0</v>
      </c>
      <c r="J47" s="71">
        <f t="shared" si="26"/>
        <v>0</v>
      </c>
      <c r="K47" s="71">
        <f t="shared" si="26"/>
        <v>0</v>
      </c>
      <c r="L47" s="71">
        <f t="shared" si="26"/>
        <v>0</v>
      </c>
      <c r="M47" s="71">
        <f t="shared" si="26"/>
        <v>0</v>
      </c>
      <c r="N47" s="71">
        <f t="shared" si="26"/>
        <v>0</v>
      </c>
      <c r="O47" s="71">
        <f t="shared" si="26"/>
        <v>0</v>
      </c>
      <c r="P47" s="71">
        <f t="shared" si="26"/>
        <v>0</v>
      </c>
      <c r="Q47" s="71">
        <f t="shared" si="26"/>
        <v>0</v>
      </c>
      <c r="R47" s="67">
        <f t="shared" si="25"/>
        <v>0</v>
      </c>
      <c r="S47" s="68"/>
    </row>
    <row r="48" spans="1:19" x14ac:dyDescent="0.35">
      <c r="A48" s="69" t="s">
        <v>35</v>
      </c>
      <c r="B48" s="3"/>
      <c r="C48" s="4"/>
      <c r="D48" s="4"/>
      <c r="E48" s="4"/>
      <c r="F48" s="4"/>
      <c r="G48" s="4"/>
      <c r="H48" s="4"/>
      <c r="I48" s="5"/>
      <c r="J48" s="4"/>
      <c r="K48" s="4"/>
      <c r="L48" s="4"/>
      <c r="M48" s="4"/>
      <c r="N48" s="4"/>
      <c r="O48" s="4"/>
      <c r="P48" s="4"/>
      <c r="Q48" s="4"/>
      <c r="R48" s="67">
        <f t="shared" si="25"/>
        <v>0</v>
      </c>
      <c r="S48" s="68" t="e">
        <f>IF(R48/R43&gt;0.1,"Proszę opisać w polu J51 główne składowe pozycji R48"," ")</f>
        <v>#DIV/0!</v>
      </c>
    </row>
    <row r="49" spans="1:18" ht="15" thickBot="1" x14ac:dyDescent="0.4">
      <c r="A49" s="57" t="s">
        <v>19</v>
      </c>
      <c r="B49" s="58">
        <f>B43</f>
        <v>0</v>
      </c>
      <c r="C49" s="59">
        <f t="shared" ref="C49:Q49" si="27">B49+C43</f>
        <v>0</v>
      </c>
      <c r="D49" s="59">
        <f t="shared" si="27"/>
        <v>0</v>
      </c>
      <c r="E49" s="59">
        <f t="shared" si="27"/>
        <v>0</v>
      </c>
      <c r="F49" s="59">
        <f t="shared" si="27"/>
        <v>0</v>
      </c>
      <c r="G49" s="59">
        <f t="shared" si="27"/>
        <v>0</v>
      </c>
      <c r="H49" s="59">
        <f t="shared" si="27"/>
        <v>0</v>
      </c>
      <c r="I49" s="60">
        <f t="shared" si="27"/>
        <v>0</v>
      </c>
      <c r="J49" s="59">
        <f t="shared" si="27"/>
        <v>0</v>
      </c>
      <c r="K49" s="59">
        <f t="shared" si="27"/>
        <v>0</v>
      </c>
      <c r="L49" s="59">
        <f t="shared" si="27"/>
        <v>0</v>
      </c>
      <c r="M49" s="59">
        <f t="shared" si="27"/>
        <v>0</v>
      </c>
      <c r="N49" s="59">
        <f t="shared" si="27"/>
        <v>0</v>
      </c>
      <c r="O49" s="59">
        <f t="shared" si="27"/>
        <v>0</v>
      </c>
      <c r="P49" s="59">
        <f t="shared" si="27"/>
        <v>0</v>
      </c>
      <c r="Q49" s="59">
        <f t="shared" si="27"/>
        <v>0</v>
      </c>
      <c r="R49" s="61">
        <f>Q49</f>
        <v>0</v>
      </c>
    </row>
    <row r="50" spans="1:18" ht="15" thickBot="1" x14ac:dyDescent="0.4">
      <c r="A50" s="62" t="s">
        <v>3</v>
      </c>
      <c r="B50" s="63">
        <f t="shared" ref="B50:Q50" ca="1" si="28">B41-B49</f>
        <v>0</v>
      </c>
      <c r="C50" s="64">
        <f t="shared" ca="1" si="28"/>
        <v>0</v>
      </c>
      <c r="D50" s="64">
        <f t="shared" ca="1" si="28"/>
        <v>0</v>
      </c>
      <c r="E50" s="64">
        <f t="shared" ca="1" si="28"/>
        <v>0</v>
      </c>
      <c r="F50" s="64">
        <f t="shared" ca="1" si="28"/>
        <v>0</v>
      </c>
      <c r="G50" s="64">
        <f t="shared" ca="1" si="28"/>
        <v>0</v>
      </c>
      <c r="H50" s="64">
        <f t="shared" ca="1" si="28"/>
        <v>0</v>
      </c>
      <c r="I50" s="65">
        <f t="shared" ca="1" si="28"/>
        <v>0</v>
      </c>
      <c r="J50" s="64">
        <f t="shared" ca="1" si="28"/>
        <v>0</v>
      </c>
      <c r="K50" s="64">
        <f t="shared" ca="1" si="28"/>
        <v>0</v>
      </c>
      <c r="L50" s="64">
        <f t="shared" ca="1" si="28"/>
        <v>0</v>
      </c>
      <c r="M50" s="64">
        <f t="shared" ca="1" si="28"/>
        <v>0</v>
      </c>
      <c r="N50" s="64">
        <f t="shared" ca="1" si="28"/>
        <v>0</v>
      </c>
      <c r="O50" s="64">
        <f t="shared" ca="1" si="28"/>
        <v>0</v>
      </c>
      <c r="P50" s="64">
        <f t="shared" ca="1" si="28"/>
        <v>0</v>
      </c>
      <c r="Q50" s="64">
        <f t="shared" ca="1" si="28"/>
        <v>0</v>
      </c>
      <c r="R50" s="66">
        <f ca="1">Q50</f>
        <v>0</v>
      </c>
    </row>
    <row r="51" spans="1:18" x14ac:dyDescent="0.35">
      <c r="A51" s="56"/>
      <c r="B51" s="45"/>
      <c r="C51" s="46"/>
      <c r="D51" s="46"/>
      <c r="E51" s="46"/>
      <c r="F51" s="46"/>
      <c r="G51" s="46"/>
      <c r="H51" s="46"/>
      <c r="I51" s="47"/>
      <c r="J51" s="19"/>
      <c r="K51" s="46"/>
      <c r="L51" s="46"/>
      <c r="M51" s="46"/>
      <c r="N51" s="46"/>
      <c r="O51" s="46"/>
      <c r="P51" s="46"/>
      <c r="Q51" s="55"/>
      <c r="R51" s="48"/>
    </row>
    <row r="52" spans="1:18" x14ac:dyDescent="0.35">
      <c r="A52" s="44" t="s">
        <v>70</v>
      </c>
      <c r="B52" s="45"/>
      <c r="C52" s="46"/>
      <c r="D52" s="46"/>
      <c r="E52" s="46"/>
      <c r="F52" s="46"/>
      <c r="G52" s="46"/>
      <c r="H52" s="46"/>
      <c r="I52" s="47"/>
      <c r="J52" s="46"/>
      <c r="K52" s="46"/>
      <c r="L52" s="46"/>
      <c r="M52" s="46"/>
      <c r="N52" s="46"/>
      <c r="O52" s="46"/>
      <c r="P52" s="46"/>
      <c r="Q52" s="46"/>
      <c r="R52" s="48"/>
    </row>
    <row r="53" spans="1:18" x14ac:dyDescent="0.35">
      <c r="A53" s="44" t="s">
        <v>74</v>
      </c>
      <c r="B53" s="45"/>
      <c r="C53" s="46"/>
      <c r="D53" s="46"/>
      <c r="E53" s="46"/>
      <c r="F53" s="46"/>
      <c r="G53" s="46"/>
      <c r="H53" s="46"/>
      <c r="I53" s="47"/>
      <c r="J53" s="46"/>
      <c r="K53" s="46"/>
      <c r="L53" s="46"/>
      <c r="M53" s="46"/>
      <c r="N53" s="46"/>
      <c r="O53" s="46"/>
      <c r="P53" s="46"/>
      <c r="Q53" s="46"/>
      <c r="R53" s="48"/>
    </row>
    <row r="54" spans="1:18" x14ac:dyDescent="0.35">
      <c r="A54" s="44" t="s">
        <v>49</v>
      </c>
      <c r="B54" s="45"/>
      <c r="C54" s="46"/>
      <c r="D54" s="46"/>
      <c r="E54" s="46"/>
      <c r="F54" s="46"/>
      <c r="G54" s="46"/>
      <c r="H54" s="46"/>
      <c r="I54" s="47"/>
      <c r="J54" s="46"/>
      <c r="K54" s="46"/>
      <c r="L54" s="46"/>
      <c r="M54" s="46"/>
      <c r="N54" s="46"/>
      <c r="O54" s="46"/>
      <c r="P54" s="46"/>
      <c r="Q54" s="46"/>
      <c r="R54" s="48"/>
    </row>
    <row r="55" spans="1:18" x14ac:dyDescent="0.35">
      <c r="A55" s="44" t="s">
        <v>52</v>
      </c>
      <c r="B55" s="45"/>
      <c r="C55" s="46"/>
      <c r="D55" s="46"/>
      <c r="E55" s="46"/>
      <c r="F55" s="46"/>
      <c r="G55" s="46"/>
      <c r="H55" s="46"/>
      <c r="I55" s="47"/>
      <c r="J55" s="46"/>
      <c r="K55" s="46"/>
      <c r="L55" s="46"/>
      <c r="M55" s="46"/>
      <c r="N55" s="46"/>
      <c r="O55" s="46"/>
      <c r="P55" s="46"/>
      <c r="Q55" s="46"/>
      <c r="R55" s="48"/>
    </row>
    <row r="56" spans="1:18" ht="15" thickBot="1" x14ac:dyDescent="0.4">
      <c r="A56" s="49"/>
      <c r="B56" s="45"/>
      <c r="C56" s="46"/>
      <c r="D56" s="46"/>
      <c r="E56" s="46"/>
      <c r="F56" s="46"/>
      <c r="G56" s="46"/>
      <c r="H56" s="46"/>
      <c r="I56" s="47"/>
      <c r="J56" s="46"/>
      <c r="K56" s="46"/>
      <c r="L56" s="46"/>
      <c r="M56" s="46"/>
      <c r="N56" s="46"/>
      <c r="O56" s="46"/>
      <c r="P56" s="46"/>
      <c r="Q56" s="46"/>
      <c r="R56" s="48"/>
    </row>
    <row r="57" spans="1:18" ht="29" x14ac:dyDescent="0.35">
      <c r="A57" s="50" t="s">
        <v>53</v>
      </c>
      <c r="B57" s="51" t="s">
        <v>54</v>
      </c>
      <c r="C57" s="52"/>
      <c r="D57" s="52"/>
      <c r="E57" s="52"/>
      <c r="F57" s="52"/>
      <c r="G57" s="52"/>
      <c r="H57" s="52"/>
      <c r="I57" s="53"/>
      <c r="J57" s="52"/>
      <c r="K57" s="52"/>
      <c r="L57" s="52"/>
      <c r="M57" s="52"/>
      <c r="N57" s="52"/>
      <c r="O57" s="52"/>
      <c r="P57" s="52"/>
      <c r="Q57" s="52"/>
      <c r="R57" s="54"/>
    </row>
    <row r="58" spans="1:18" x14ac:dyDescent="0.35">
      <c r="A58" s="20" t="s">
        <v>36</v>
      </c>
      <c r="B58" s="21"/>
      <c r="C58" s="21"/>
      <c r="D58" s="21"/>
      <c r="E58" s="21"/>
      <c r="F58" s="21"/>
      <c r="G58" s="21"/>
      <c r="H58" s="21"/>
      <c r="I58" s="22"/>
      <c r="J58" s="21"/>
      <c r="K58" s="21"/>
      <c r="L58" s="21"/>
      <c r="M58" s="21"/>
      <c r="N58" s="21"/>
      <c r="O58" s="21"/>
      <c r="P58" s="21"/>
      <c r="Q58" s="23"/>
      <c r="R58" s="43" t="s">
        <v>2</v>
      </c>
    </row>
    <row r="59" spans="1:18" x14ac:dyDescent="0.35">
      <c r="A59" s="24" t="s">
        <v>37</v>
      </c>
      <c r="B59" s="25"/>
      <c r="C59" s="25"/>
      <c r="D59" s="25"/>
      <c r="E59" s="25"/>
      <c r="F59" s="25"/>
      <c r="G59" s="25"/>
      <c r="H59" s="25"/>
      <c r="I59" s="26"/>
      <c r="J59" s="25"/>
      <c r="K59" s="25"/>
      <c r="L59" s="25"/>
      <c r="M59" s="25"/>
      <c r="N59" s="25"/>
      <c r="O59" s="25"/>
      <c r="P59" s="25"/>
      <c r="Q59" s="27"/>
      <c r="R59" s="43" t="s">
        <v>2</v>
      </c>
    </row>
    <row r="60" spans="1:18" x14ac:dyDescent="0.35">
      <c r="A60" s="24" t="s">
        <v>38</v>
      </c>
      <c r="B60" s="25"/>
      <c r="C60" s="25"/>
      <c r="D60" s="25"/>
      <c r="E60" s="25"/>
      <c r="F60" s="25"/>
      <c r="G60" s="25"/>
      <c r="H60" s="25"/>
      <c r="I60" s="26"/>
      <c r="J60" s="25"/>
      <c r="K60" s="25"/>
      <c r="L60" s="25"/>
      <c r="M60" s="25"/>
      <c r="N60" s="25"/>
      <c r="O60" s="25"/>
      <c r="P60" s="25"/>
      <c r="Q60" s="27"/>
      <c r="R60" s="43" t="s">
        <v>2</v>
      </c>
    </row>
    <row r="61" spans="1:18" x14ac:dyDescent="0.35">
      <c r="A61" s="24" t="s">
        <v>39</v>
      </c>
      <c r="B61" s="25"/>
      <c r="C61" s="25"/>
      <c r="D61" s="25"/>
      <c r="E61" s="25"/>
      <c r="F61" s="25"/>
      <c r="G61" s="25"/>
      <c r="H61" s="25"/>
      <c r="I61" s="26"/>
      <c r="J61" s="25"/>
      <c r="K61" s="25"/>
      <c r="L61" s="25"/>
      <c r="M61" s="25"/>
      <c r="N61" s="25"/>
      <c r="O61" s="25"/>
      <c r="P61" s="25"/>
      <c r="Q61" s="27"/>
      <c r="R61" s="43" t="s">
        <v>2</v>
      </c>
    </row>
    <row r="62" spans="1:18" x14ac:dyDescent="0.35">
      <c r="A62" s="24" t="s">
        <v>46</v>
      </c>
      <c r="B62" s="25"/>
      <c r="C62" s="25"/>
      <c r="D62" s="25"/>
      <c r="E62" s="25"/>
      <c r="F62" s="25"/>
      <c r="G62" s="25"/>
      <c r="H62" s="25"/>
      <c r="I62" s="26"/>
      <c r="J62" s="25"/>
      <c r="K62" s="25"/>
      <c r="L62" s="25"/>
      <c r="M62" s="25"/>
      <c r="N62" s="25"/>
      <c r="O62" s="25"/>
      <c r="P62" s="25"/>
      <c r="Q62" s="27"/>
      <c r="R62" s="43" t="s">
        <v>2</v>
      </c>
    </row>
    <row r="63" spans="1:18" x14ac:dyDescent="0.35">
      <c r="A63" s="24" t="s">
        <v>40</v>
      </c>
      <c r="B63" s="25"/>
      <c r="C63" s="25"/>
      <c r="D63" s="25"/>
      <c r="E63" s="25"/>
      <c r="F63" s="25"/>
      <c r="G63" s="25"/>
      <c r="H63" s="25"/>
      <c r="I63" s="26"/>
      <c r="J63" s="25"/>
      <c r="K63" s="25"/>
      <c r="L63" s="25"/>
      <c r="M63" s="25"/>
      <c r="N63" s="25"/>
      <c r="O63" s="25"/>
      <c r="P63" s="25"/>
      <c r="Q63" s="27"/>
      <c r="R63" s="43" t="s">
        <v>2</v>
      </c>
    </row>
    <row r="64" spans="1:18" x14ac:dyDescent="0.35">
      <c r="A64" s="24" t="s">
        <v>41</v>
      </c>
      <c r="B64" s="25"/>
      <c r="C64" s="25"/>
      <c r="D64" s="25"/>
      <c r="E64" s="25"/>
      <c r="F64" s="25"/>
      <c r="G64" s="25"/>
      <c r="H64" s="25"/>
      <c r="I64" s="26"/>
      <c r="J64" s="25"/>
      <c r="K64" s="25"/>
      <c r="L64" s="25"/>
      <c r="M64" s="25"/>
      <c r="N64" s="25"/>
      <c r="O64" s="25"/>
      <c r="P64" s="25"/>
      <c r="Q64" s="27"/>
      <c r="R64" s="43" t="s">
        <v>2</v>
      </c>
    </row>
    <row r="65" spans="1:18" x14ac:dyDescent="0.35">
      <c r="A65" s="24" t="s">
        <v>42</v>
      </c>
      <c r="B65" s="25"/>
      <c r="C65" s="25"/>
      <c r="D65" s="25"/>
      <c r="E65" s="25"/>
      <c r="F65" s="25"/>
      <c r="G65" s="25"/>
      <c r="H65" s="25"/>
      <c r="I65" s="26"/>
      <c r="J65" s="25"/>
      <c r="K65" s="25"/>
      <c r="L65" s="25"/>
      <c r="M65" s="25"/>
      <c r="N65" s="25"/>
      <c r="O65" s="25"/>
      <c r="P65" s="25"/>
      <c r="Q65" s="27"/>
      <c r="R65" s="43" t="s">
        <v>2</v>
      </c>
    </row>
    <row r="66" spans="1:18" x14ac:dyDescent="0.35">
      <c r="A66" s="24" t="s">
        <v>43</v>
      </c>
      <c r="B66" s="25"/>
      <c r="C66" s="25"/>
      <c r="D66" s="25"/>
      <c r="E66" s="25"/>
      <c r="F66" s="25"/>
      <c r="G66" s="25"/>
      <c r="H66" s="25"/>
      <c r="I66" s="26"/>
      <c r="J66" s="25"/>
      <c r="K66" s="25"/>
      <c r="L66" s="25"/>
      <c r="M66" s="25"/>
      <c r="N66" s="25"/>
      <c r="O66" s="25"/>
      <c r="P66" s="25"/>
      <c r="Q66" s="27"/>
      <c r="R66" s="43" t="s">
        <v>2</v>
      </c>
    </row>
    <row r="67" spans="1:18" x14ac:dyDescent="0.35">
      <c r="A67" s="24" t="s">
        <v>44</v>
      </c>
      <c r="B67" s="25"/>
      <c r="C67" s="25"/>
      <c r="D67" s="25"/>
      <c r="E67" s="25"/>
      <c r="F67" s="25"/>
      <c r="G67" s="25"/>
      <c r="H67" s="25"/>
      <c r="I67" s="26"/>
      <c r="J67" s="25"/>
      <c r="K67" s="25"/>
      <c r="L67" s="25"/>
      <c r="M67" s="25"/>
      <c r="N67" s="25"/>
      <c r="O67" s="25"/>
      <c r="P67" s="25"/>
      <c r="Q67" s="27"/>
      <c r="R67" s="43" t="s">
        <v>2</v>
      </c>
    </row>
    <row r="68" spans="1:18" x14ac:dyDescent="0.35">
      <c r="A68" s="28" t="s">
        <v>45</v>
      </c>
      <c r="B68" s="29"/>
      <c r="C68" s="29"/>
      <c r="D68" s="29"/>
      <c r="E68" s="29"/>
      <c r="F68" s="29"/>
      <c r="G68" s="29"/>
      <c r="H68" s="29"/>
      <c r="I68" s="30"/>
      <c r="J68" s="29"/>
      <c r="K68" s="29"/>
      <c r="L68" s="29"/>
      <c r="M68" s="29"/>
      <c r="N68" s="29"/>
      <c r="O68" s="29"/>
      <c r="P68" s="29"/>
      <c r="Q68" s="31"/>
      <c r="R68" s="43" t="s">
        <v>2</v>
      </c>
    </row>
    <row r="69" spans="1:18" ht="15" thickBot="1" x14ac:dyDescent="0.4">
      <c r="A69" s="32" t="s">
        <v>55</v>
      </c>
      <c r="B69" s="33">
        <f t="shared" ref="B69:Q69" si="29">SUM(B58:B68)</f>
        <v>0</v>
      </c>
      <c r="C69" s="33">
        <f t="shared" si="29"/>
        <v>0</v>
      </c>
      <c r="D69" s="33">
        <f t="shared" si="29"/>
        <v>0</v>
      </c>
      <c r="E69" s="33">
        <f t="shared" si="29"/>
        <v>0</v>
      </c>
      <c r="F69" s="33">
        <f t="shared" si="29"/>
        <v>0</v>
      </c>
      <c r="G69" s="33">
        <f t="shared" si="29"/>
        <v>0</v>
      </c>
      <c r="H69" s="33">
        <f t="shared" si="29"/>
        <v>0</v>
      </c>
      <c r="I69" s="34">
        <f t="shared" si="29"/>
        <v>0</v>
      </c>
      <c r="J69" s="33">
        <f t="shared" si="29"/>
        <v>0</v>
      </c>
      <c r="K69" s="33">
        <f t="shared" si="29"/>
        <v>0</v>
      </c>
      <c r="L69" s="33">
        <f t="shared" si="29"/>
        <v>0</v>
      </c>
      <c r="M69" s="33">
        <f t="shared" si="29"/>
        <v>0</v>
      </c>
      <c r="N69" s="33">
        <f t="shared" si="29"/>
        <v>0</v>
      </c>
      <c r="O69" s="33">
        <f t="shared" si="29"/>
        <v>0</v>
      </c>
      <c r="P69" s="33">
        <f t="shared" si="29"/>
        <v>0</v>
      </c>
      <c r="Q69" s="33">
        <f t="shared" si="29"/>
        <v>0</v>
      </c>
      <c r="R69" s="35"/>
    </row>
    <row r="70" spans="1:18" x14ac:dyDescent="0.35">
      <c r="A70" s="36" t="s">
        <v>73</v>
      </c>
      <c r="B70" s="37" t="e">
        <f>(SUM(B58:Q62)*6)/R43</f>
        <v>#DIV/0!</v>
      </c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</row>
    <row r="71" spans="1:18" x14ac:dyDescent="0.35">
      <c r="A71" s="39"/>
      <c r="B71" s="40"/>
      <c r="C71" s="40"/>
      <c r="D71" s="40"/>
      <c r="E71" s="40"/>
      <c r="F71" s="40"/>
      <c r="G71" s="40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2"/>
    </row>
  </sheetData>
  <sheetProtection algorithmName="SHA-512" hashValue="ahUkHaAbmUA+PeUit12nopibx3tErXginyswAWSkkzLmuVPQO8+Sjv9HLzYDhZoVYzjV85t1EGsdyk8z2+V3Hg==" saltValue="n3nuq8pZVlNo1GKPaMbqrQ==" spinCount="100000" sheet="1" objects="1" scenarios="1"/>
  <mergeCells count="11">
    <mergeCell ref="P17:Q17"/>
    <mergeCell ref="B15:R15"/>
    <mergeCell ref="J16:R16"/>
    <mergeCell ref="B16:I16"/>
    <mergeCell ref="B17:C17"/>
    <mergeCell ref="D17:E17"/>
    <mergeCell ref="F17:G17"/>
    <mergeCell ref="H17:I17"/>
    <mergeCell ref="J17:K17"/>
    <mergeCell ref="L17:M17"/>
    <mergeCell ref="N17:O17"/>
  </mergeCells>
  <phoneticPr fontId="22" type="noConversion"/>
  <conditionalFormatting sqref="B28:I28">
    <cfRule type="cellIs" dxfId="10" priority="5" operator="greaterThan">
      <formula>3000</formula>
    </cfRule>
  </conditionalFormatting>
  <conditionalFormatting sqref="B50:R50 B51:Q56">
    <cfRule type="cellIs" dxfId="9" priority="95" operator="lessThan">
      <formula>0</formula>
    </cfRule>
  </conditionalFormatting>
  <conditionalFormatting sqref="C27">
    <cfRule type="cellIs" dxfId="8" priority="58" operator="lessThan">
      <formula>0.05</formula>
    </cfRule>
  </conditionalFormatting>
  <conditionalFormatting sqref="E27">
    <cfRule type="cellIs" dxfId="7" priority="57" operator="lessThan">
      <formula>0.25</formula>
    </cfRule>
  </conditionalFormatting>
  <conditionalFormatting sqref="F40:Q40">
    <cfRule type="cellIs" dxfId="6" priority="30" operator="greaterThanOrEqual">
      <formula>0.22</formula>
    </cfRule>
  </conditionalFormatting>
  <conditionalFormatting sqref="G6">
    <cfRule type="expression" dxfId="5" priority="4">
      <formula>AND(G6&lt;&gt;0,OR(G6&lt;20000,G6&gt;65000))</formula>
    </cfRule>
  </conditionalFormatting>
  <conditionalFormatting sqref="G27">
    <cfRule type="cellIs" dxfId="4" priority="7" operator="lessThan">
      <formula>0.4</formula>
    </cfRule>
  </conditionalFormatting>
  <conditionalFormatting sqref="I27">
    <cfRule type="cellIs" dxfId="3" priority="20" operator="lessThan">
      <formula>0.6</formula>
    </cfRule>
  </conditionalFormatting>
  <conditionalFormatting sqref="R2:R9">
    <cfRule type="beginsWith" dxfId="2" priority="1" operator="beginsWith" text="FA">
      <formula>LEFT(R2,LEN("FA"))="FA"</formula>
    </cfRule>
  </conditionalFormatting>
  <conditionalFormatting sqref="R48">
    <cfRule type="cellIs" dxfId="1" priority="6" operator="greaterThan">
      <formula>$R$43*10%</formula>
    </cfRule>
  </conditionalFormatting>
  <conditionalFormatting sqref="GI27">
    <cfRule type="cellIs" dxfId="0" priority="8" operator="lessThan">
      <formula>0.4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8" scale="5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Harmonogram</vt:lpstr>
      <vt:lpstr>Harmonogram!Obszar_wydruku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2016-12-19T10:21:51Z</dcterms:created>
  <dcterms:modified xsi:type="dcterms:W3CDTF">2025-01-08T08:55:53Z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a7e4972-a3b7-4d51-a933-10309688c2b7_Enabled">
    <vt:lpwstr>True</vt:lpwstr>
  </property>
  <property fmtid="{D5CDD505-2E9C-101B-9397-08002B2CF9AE}" pid="3" name="MSIP_Label_6a7e4972-a3b7-4d51-a933-10309688c2b7_SiteId">
    <vt:lpwstr>0d2b6bbb-a69c-41e8-9ef1-c035572bd00e</vt:lpwstr>
  </property>
  <property fmtid="{D5CDD505-2E9C-101B-9397-08002B2CF9AE}" pid="4" name="MSIP_Label_6a7e4972-a3b7-4d51-a933-10309688c2b7_Ref">
    <vt:lpwstr>https://api.informationprotection.azure.com/api/0d2b6bbb-a69c-41e8-9ef1-c035572bd00e</vt:lpwstr>
  </property>
  <property fmtid="{D5CDD505-2E9C-101B-9397-08002B2CF9AE}" pid="5" name="MSIP_Label_6a7e4972-a3b7-4d51-a933-10309688c2b7_Owner">
    <vt:lpwstr>jaroslaw.wieckowski@pfrventures.pl</vt:lpwstr>
  </property>
  <property fmtid="{D5CDD505-2E9C-101B-9397-08002B2CF9AE}" pid="6" name="MSIP_Label_6a7e4972-a3b7-4d51-a933-10309688c2b7_SetDate">
    <vt:lpwstr>2017-11-08T16:16:03.5233321+01:00</vt:lpwstr>
  </property>
  <property fmtid="{D5CDD505-2E9C-101B-9397-08002B2CF9AE}" pid="7" name="MSIP_Label_6a7e4972-a3b7-4d51-a933-10309688c2b7_Name">
    <vt:lpwstr>Publiczne</vt:lpwstr>
  </property>
  <property fmtid="{D5CDD505-2E9C-101B-9397-08002B2CF9AE}" pid="8" name="MSIP_Label_6a7e4972-a3b7-4d51-a933-10309688c2b7_Application">
    <vt:lpwstr>Microsoft Azure Information Protection</vt:lpwstr>
  </property>
  <property fmtid="{D5CDD505-2E9C-101B-9397-08002B2CF9AE}" pid="9" name="MSIP_Label_6a7e4972-a3b7-4d51-a933-10309688c2b7_Extended_MSFT_Method">
    <vt:lpwstr>Automatic</vt:lpwstr>
  </property>
  <property fmtid="{D5CDD505-2E9C-101B-9397-08002B2CF9AE}" pid="10" name="Sensitivity">
    <vt:lpwstr>Publiczne</vt:lpwstr>
  </property>
</Properties>
</file>